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450" windowHeight="11640" activeTab="1"/>
  </bookViews>
  <sheets>
    <sheet name="Параметры" sheetId="1" r:id="rId1"/>
    <sheet name="4-3" sheetId="2" r:id="rId2"/>
  </sheets>
  <definedNames>
    <definedName name="A">'4-3'!$A$1</definedName>
    <definedName name="B">'Параметры'!$F$7</definedName>
    <definedName name="D">'Параметры'!$F$8</definedName>
    <definedName name="KEKV">'Параметры'!$J$9</definedName>
    <definedName name="KEKV1">'Параметры'!$K$9</definedName>
    <definedName name="KEKV2">'Параметры'!$J$11</definedName>
    <definedName name="KEKV3">'Параметры'!$K$11</definedName>
    <definedName name="KEKV4">'Параметры'!$J$13</definedName>
    <definedName name="KEKV5">'Параметры'!$K$13</definedName>
    <definedName name="N">'Параметры'!$F$17</definedName>
    <definedName name="P">'Параметры'!$F$16</definedName>
    <definedName name="_xlnm.Print_Titles" localSheetId="1">'4-3'!$51:$52</definedName>
    <definedName name="_xlnm.Print_Area" localSheetId="1">'4-3'!$A$1:$R$101</definedName>
  </definedNames>
  <calcPr fullCalcOnLoad="1"/>
</workbook>
</file>

<file path=xl/sharedStrings.xml><?xml version="1.0" encoding="utf-8"?>
<sst xmlns="http://schemas.openxmlformats.org/spreadsheetml/2006/main" count="355" uniqueCount="329">
  <si>
    <t>Константи:</t>
  </si>
  <si>
    <t>Назва</t>
  </si>
  <si>
    <t>Ім'я</t>
  </si>
  <si>
    <t>Значення</t>
  </si>
  <si>
    <t>Звітна дата</t>
  </si>
  <si>
    <t>?B</t>
  </si>
  <si>
    <t xml:space="preserve">Звіт </t>
  </si>
  <si>
    <t>Коди</t>
  </si>
  <si>
    <t xml:space="preserve">Установа           </t>
  </si>
  <si>
    <t>за ЄДРПОУ</t>
  </si>
  <si>
    <t xml:space="preserve">Територія              </t>
  </si>
  <si>
    <t>за КОАТУУ</t>
  </si>
  <si>
    <t>Код та назва відомчої класифікації видатків та кредитування державного бюджету</t>
  </si>
  <si>
    <t xml:space="preserve">Код та назва програмної класифікації видатків та кредитування державного бюджету        </t>
  </si>
  <si>
    <t>Періодичність:</t>
  </si>
  <si>
    <t>Показники</t>
  </si>
  <si>
    <t>Код рядка</t>
  </si>
  <si>
    <t>Перераховано залишок</t>
  </si>
  <si>
    <t>X</t>
  </si>
  <si>
    <t>010</t>
  </si>
  <si>
    <t>020</t>
  </si>
  <si>
    <t>030</t>
  </si>
  <si>
    <t>040</t>
  </si>
  <si>
    <t xml:space="preserve">  Заробiтна плата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</si>
  <si>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</si>
  <si>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</si>
  <si>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</si>
  <si>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</si>
  <si>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</si>
  <si>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</si>
  <si>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</si>
  <si>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</si>
  <si>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</si>
  <si>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Видатки на вiдрядження</t>
  </si>
  <si>
    <t>140</t>
  </si>
  <si>
    <t>150</t>
  </si>
  <si>
    <t>Оплата комунальних послуг та енергоносiїв</t>
  </si>
  <si>
    <t>160</t>
  </si>
  <si>
    <t xml:space="preserve">  Оплата теплопостачання</t>
  </si>
  <si>
    <t>170</t>
  </si>
  <si>
    <t xml:space="preserve">  Оплата водопостачання i водовiдведення</t>
  </si>
  <si>
    <t>180</t>
  </si>
  <si>
    <t xml:space="preserve">  Оплата електроенергiї</t>
  </si>
  <si>
    <t>190</t>
  </si>
  <si>
    <t xml:space="preserve">  Оплата природного газу</t>
  </si>
  <si>
    <t>200</t>
  </si>
  <si>
    <t>210</t>
  </si>
  <si>
    <t xml:space="preserve">  Оплата інших енергоносiїв</t>
  </si>
  <si>
    <t>220</t>
  </si>
  <si>
    <t>230</t>
  </si>
  <si>
    <t xml:space="preserve">   Дослідження і розробки, окремі заходи розвитку   по реалізації державних  (регіональних)  програм</t>
  </si>
  <si>
    <t>240</t>
  </si>
  <si>
    <t>250</t>
  </si>
  <si>
    <t>Виплата процентiв (доходу) за зобов'язаннями</t>
  </si>
  <si>
    <t>260</t>
  </si>
  <si>
    <t>270</t>
  </si>
  <si>
    <t>Субсидiї та поточнi трансферти пiдприємствам ( установам, органiзацiям)</t>
  </si>
  <si>
    <t>280</t>
  </si>
  <si>
    <t>Поточнi трансферти органам державного управлiння iнших рiвнiв</t>
  </si>
  <si>
    <t>290</t>
  </si>
  <si>
    <t>300</t>
  </si>
  <si>
    <t>310</t>
  </si>
  <si>
    <t>320</t>
  </si>
  <si>
    <t>330</t>
  </si>
  <si>
    <t>340</t>
  </si>
  <si>
    <t>Капітальні видатки</t>
  </si>
  <si>
    <t>Придбання основного капiталу</t>
  </si>
  <si>
    <t>Придбання обладнання i предметiв довгострокового користування</t>
  </si>
  <si>
    <t>Капiтальне будiвництво (придбання)</t>
  </si>
  <si>
    <t>Капiтальний ремонт</t>
  </si>
  <si>
    <t xml:space="preserve">   Капiтальний ремонт інших об'єктів</t>
  </si>
  <si>
    <t>Реконструкція та реставрація</t>
  </si>
  <si>
    <t>Створення державних запасiв i резервiв</t>
  </si>
  <si>
    <t>Придбання землi i нематерiальних активiв</t>
  </si>
  <si>
    <t>Капiтальнi трансферти</t>
  </si>
  <si>
    <t>Капiтальнi трансферти пiдприємствам (установам, органiзацiям)</t>
  </si>
  <si>
    <t>Капiтальнi трансферти органам державного управлiння iнших рiвнiв</t>
  </si>
  <si>
    <t>Внутрішнє кредитування</t>
  </si>
  <si>
    <t>Надання внутрішніх кредитів</t>
  </si>
  <si>
    <t xml:space="preserve">   Надання кредитів органам державного управління інших рівнів</t>
  </si>
  <si>
    <t xml:space="preserve">   Надання кредитів підприємствам, установам, організаціям</t>
  </si>
  <si>
    <t xml:space="preserve">   Надання інших внутрішніх кредитів</t>
  </si>
  <si>
    <t>Зовнішнє кредитування</t>
  </si>
  <si>
    <t>Надання зовнішніх кредитів</t>
  </si>
  <si>
    <t>Інші видатки</t>
  </si>
  <si>
    <t>Х</t>
  </si>
  <si>
    <t xml:space="preserve">Керівник </t>
  </si>
  <si>
    <t>(пiдпис)</t>
  </si>
  <si>
    <t>Головний бухгалтер</t>
  </si>
  <si>
    <t>Організаційно-правова форма господарювання</t>
  </si>
  <si>
    <t>за КОПФГ</t>
  </si>
  <si>
    <t>Періодичність (річна - 0, квартальна - 1)</t>
  </si>
  <si>
    <t>КЕКВ та/або ККК</t>
  </si>
  <si>
    <t>Затверджено
на звітний рік</t>
  </si>
  <si>
    <t>Залишок на початок звітного року</t>
  </si>
  <si>
    <t>Надійшло коштів за звітний період (рік)</t>
  </si>
  <si>
    <t>Залишок на кінець звітного періоду (року)</t>
  </si>
  <si>
    <r>
      <t>1</t>
    </r>
    <r>
      <rPr>
        <sz val="8"/>
        <color indexed="8"/>
        <rFont val="Arial"/>
        <family val="2"/>
      </rPr>
      <t xml:space="preserve"> Заповнюється розпорядниками бюджетних коштів.</t>
    </r>
  </si>
  <si>
    <t>?D</t>
  </si>
  <si>
    <t>Продовження додатка 7</t>
  </si>
  <si>
    <t>Касові за звітний період (рік)</t>
  </si>
  <si>
    <t>Фактичні за звітний період (рік)</t>
  </si>
  <si>
    <t>у тому числі :</t>
  </si>
  <si>
    <t>Поточні видатки</t>
  </si>
  <si>
    <t>(iнiцiали, прiзвище)</t>
  </si>
  <si>
    <t>( iнiцiали, прiзвище)</t>
  </si>
  <si>
    <r>
      <t xml:space="preserve">Видатки та надання кредитів - </t>
    </r>
    <r>
      <rPr>
        <sz val="9"/>
        <rFont val="Arial Cyr"/>
        <family val="2"/>
      </rPr>
      <t>усього</t>
    </r>
  </si>
  <si>
    <t>Оплата праці і нарахування на заробітну плату</t>
  </si>
  <si>
    <t>Оплата праці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</si>
  <si>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</si>
  <si>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</si>
  <si>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</si>
  <si>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</si>
  <si>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перев'язувальнi матерiали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</si>
  <si>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</si>
  <si>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</si>
  <si>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</si>
  <si>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</si>
  <si>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  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</si>
  <si>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</si>
  <si>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 xml:space="preserve">Поточнi трансферти </t>
  </si>
  <si>
    <t>Поточні трансферти  урядам іноземних держав та міжнародним організаціям</t>
  </si>
  <si>
    <t>Соціальне забезпечення</t>
  </si>
  <si>
    <t>350</t>
  </si>
  <si>
    <t>Виплата пенсiй i допомоги</t>
  </si>
  <si>
    <t>Стипендiї</t>
  </si>
  <si>
    <t>Інші виплати населенню</t>
  </si>
  <si>
    <t>Інші поточні видатки</t>
  </si>
  <si>
    <t xml:space="preserve">   Капітальне будівництво (придбання) житла</t>
  </si>
  <si>
    <t xml:space="preserve">   Капітальне будівництво (придбання) інших об’єктів</t>
  </si>
  <si>
    <t xml:space="preserve">   Капітальний ремонт житлового фонду (приміщень)</t>
  </si>
  <si>
    <t xml:space="preserve">   Реконструкція житлового фонду (приміщень)</t>
  </si>
  <si>
    <t xml:space="preserve">   Реконструкція та реставрація інших об’єктів</t>
  </si>
  <si>
    <t xml:space="preserve">   Реставрація пам’яток культури, історії та архітектури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</si>
  <si>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</si>
  <si>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</si>
  <si>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Код та назва типової відомчої класифікації видатків та кредитування місцевих бюджетів</t>
  </si>
  <si>
    <r>
      <t>Затверджено на звітний період (рік)</t>
    </r>
    <r>
      <rPr>
        <vertAlign val="superscript"/>
        <sz val="9"/>
        <rFont val="Arial Cyr"/>
        <family val="0"/>
      </rPr>
      <t>1</t>
    </r>
  </si>
  <si>
    <t xml:space="preserve">  Оплата енергосервісу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</si>
  <si>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</si>
  <si>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</si>
  <si>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</si>
  <si>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Рівень аналітики словника КПКВ у рах.</t>
  </si>
  <si>
    <t>Рівень аналітики словника КЕКВ у рах.</t>
  </si>
  <si>
    <t>КПКВ для звіту (пусте -  по всім КПКВ)</t>
  </si>
  <si>
    <t>Рівень аналітики словника КПКВ у рах.5411/5 та</t>
  </si>
  <si>
    <t>7011/3</t>
  </si>
  <si>
    <t>Рівень аналітики словника КЕКВ у рах.5411/5 та</t>
  </si>
  <si>
    <t>Рівень аналітики словника КПКВ у рах.8011/3, 8012/3 та</t>
  </si>
  <si>
    <t>8013/3</t>
  </si>
  <si>
    <t>Рівень аналітики словника КЕКВ у рах.8011/3, 8012/3 та</t>
  </si>
  <si>
    <t>2313/4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</si>
  <si>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</si>
  <si>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</si>
  <si>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</si>
  <si>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02</t>
  </si>
  <si>
    <t>21008, м.Вінниця, вул. Пирогова 159</t>
  </si>
  <si>
    <t>03</t>
  </si>
  <si>
    <t>Антонюк В.В.</t>
  </si>
  <si>
    <t xml:space="preserve"> 21037, м.Вінниця, вул Академіка Ющенка 14</t>
  </si>
  <si>
    <t>04</t>
  </si>
  <si>
    <t>Березова С.Г.</t>
  </si>
  <si>
    <t>21030,  м.Вінниця, вул. Стельмаха 37</t>
  </si>
  <si>
    <t>05</t>
  </si>
  <si>
    <t>Онищук О.О.</t>
  </si>
  <si>
    <t>06</t>
  </si>
  <si>
    <t>Гаріпова Л.В.</t>
  </si>
  <si>
    <t>07</t>
  </si>
  <si>
    <t>Просєкова О.В.</t>
  </si>
  <si>
    <t>21037, м.Вінниця, Бульвар Свободи-3</t>
  </si>
  <si>
    <t>09</t>
  </si>
  <si>
    <t>Бондар І.В.</t>
  </si>
  <si>
    <t>21050,  м.Вінниця, вул. Пушкіна 8</t>
  </si>
  <si>
    <t>10</t>
  </si>
  <si>
    <t>Андрусик Т.Б.</t>
  </si>
  <si>
    <t>21011, м.Вінниця, вул. Баженова 30-а</t>
  </si>
  <si>
    <t>13</t>
  </si>
  <si>
    <t>Браславець О.Б.</t>
  </si>
  <si>
    <t>14</t>
  </si>
  <si>
    <t>Поплавська Н.В.</t>
  </si>
  <si>
    <t>21011, м.Вінниця, вул. Москаленко 42</t>
  </si>
  <si>
    <t>18</t>
  </si>
  <si>
    <t>Мельник Н.Б.</t>
  </si>
  <si>
    <t>21034, м.Вінниця, пров. Гладкова 7</t>
  </si>
  <si>
    <t>21</t>
  </si>
  <si>
    <t>21018, м.Вінниця, вул. Міліційна 8</t>
  </si>
  <si>
    <t>28</t>
  </si>
  <si>
    <t>Рублевська Т.А.</t>
  </si>
  <si>
    <t>21100, м.Вінниця, вул. Тимірязєва 26</t>
  </si>
  <si>
    <t>29</t>
  </si>
  <si>
    <t>Шумило В.М.</t>
  </si>
  <si>
    <t>21007, м.Вінниця, вул. Некрасова 7а</t>
  </si>
  <si>
    <t>31</t>
  </si>
  <si>
    <t>Дацюк Н.В</t>
  </si>
  <si>
    <t>21018, м.Вінниця, вул. Р.Скалецького 23</t>
  </si>
  <si>
    <t>34</t>
  </si>
  <si>
    <t>Назарчук Н.П.</t>
  </si>
  <si>
    <t>35</t>
  </si>
  <si>
    <t>Горобчук Н.С.</t>
  </si>
  <si>
    <t>21036, м.Вінниця, Хмельницьке шосе 16</t>
  </si>
  <si>
    <t>36</t>
  </si>
  <si>
    <t>Дуда І.А.</t>
  </si>
  <si>
    <t>21032, м.Вінниця, вул. Київська 124</t>
  </si>
  <si>
    <t>38</t>
  </si>
  <si>
    <t>Борак Н.А.</t>
  </si>
  <si>
    <t>21019, м.Вінниця, вул. Смірнова 6а</t>
  </si>
  <si>
    <t>42</t>
  </si>
  <si>
    <t>Жаркова Т.С.</t>
  </si>
  <si>
    <t>43</t>
  </si>
  <si>
    <t>Юсупова В.Н.</t>
  </si>
  <si>
    <t>21034, м.Вінниця, вул. Чехова 12</t>
  </si>
  <si>
    <t>45</t>
  </si>
  <si>
    <t>Ягніч Н.І.</t>
  </si>
  <si>
    <t>21027, м.Вінниця,  вул. 600-річчя 56а</t>
  </si>
  <si>
    <t>46</t>
  </si>
  <si>
    <t>Кірєєва Н.М.</t>
  </si>
  <si>
    <t xml:space="preserve"> 21021 м.Вінниця, проспект Юності 15</t>
  </si>
  <si>
    <t>47</t>
  </si>
  <si>
    <t>Кудряшова В.М.</t>
  </si>
  <si>
    <t>21032, м.Вінниця, вул. Чорновола 12</t>
  </si>
  <si>
    <t>50</t>
  </si>
  <si>
    <t>21001, м.Вінниця, вул. Острозького 3</t>
  </si>
  <si>
    <t>51</t>
  </si>
  <si>
    <t>Атаманенко О.В.</t>
  </si>
  <si>
    <t>52</t>
  </si>
  <si>
    <t>Шундровська К.В.</t>
  </si>
  <si>
    <t>57</t>
  </si>
  <si>
    <t>21021, м.Вінниця, вул.Келецька  57</t>
  </si>
  <si>
    <t>58</t>
  </si>
  <si>
    <t>Рудюк М.М.</t>
  </si>
  <si>
    <t>21037, м.Вінниця, вул. Черняхівського 72</t>
  </si>
  <si>
    <t>60</t>
  </si>
  <si>
    <t>Козловська О.Ф.</t>
  </si>
  <si>
    <t>21037, м.Вінниця, вул.  Космонавтів 48</t>
  </si>
  <si>
    <t>61</t>
  </si>
  <si>
    <t>21030, м.Вінниця, проспект Юності 30</t>
  </si>
  <si>
    <t>67</t>
  </si>
  <si>
    <t>Баглай Л. В.</t>
  </si>
  <si>
    <t>21029, м.Вінниця, вул. Стельмаха 45</t>
  </si>
  <si>
    <t>71</t>
  </si>
  <si>
    <t>Лимаренко Н. Г.</t>
  </si>
  <si>
    <t>21012, м.Вінниця, вул.20-Березня 32</t>
  </si>
  <si>
    <t>73</t>
  </si>
  <si>
    <t>Гуменчук В.В.</t>
  </si>
  <si>
    <t>21027, м.Вінниця, вул. Космонавтів 64</t>
  </si>
  <si>
    <t>74</t>
  </si>
  <si>
    <t>Целік О. В.</t>
  </si>
  <si>
    <t>75</t>
  </si>
  <si>
    <t>Скоропад Л. А.</t>
  </si>
  <si>
    <t>21027, м.Вінниця, 600-річчя 62</t>
  </si>
  <si>
    <t>77</t>
  </si>
  <si>
    <t>Шестопаль О. М.</t>
  </si>
  <si>
    <t>21100, м.Вінниця, вул. Короленка 19</t>
  </si>
  <si>
    <t>101</t>
  </si>
  <si>
    <t>Централізована бухгалтерія № 3</t>
  </si>
  <si>
    <t>Буняк В. В.</t>
  </si>
  <si>
    <t>804</t>
  </si>
  <si>
    <t>805</t>
  </si>
  <si>
    <t>19</t>
  </si>
  <si>
    <t>Харматова В. Ю.</t>
  </si>
  <si>
    <t>21018, м.Вінниця, вул. Малиновського 21</t>
  </si>
  <si>
    <t>11</t>
  </si>
  <si>
    <t>Горова В.В.</t>
  </si>
  <si>
    <t>21021 м. Вінниця, вул. Поріка 5А</t>
  </si>
  <si>
    <t>Програма КПКВ</t>
  </si>
  <si>
    <t>?P</t>
  </si>
  <si>
    <t>Номер закладу</t>
  </si>
  <si>
    <t>?N</t>
  </si>
  <si>
    <t>Мельник С.С.</t>
  </si>
  <si>
    <t>010 Орган з питань освіти і науки, молоді та спорту</t>
  </si>
  <si>
    <r>
      <t>місячна,</t>
    </r>
    <r>
      <rPr>
        <u val="single"/>
        <sz val="8"/>
        <rFont val="Arial Cyr"/>
        <family val="0"/>
      </rPr>
      <t xml:space="preserve"> квартальна,</t>
    </r>
    <r>
      <rPr>
        <sz val="8"/>
        <rFont val="Arial Cyr"/>
        <family val="2"/>
      </rPr>
      <t xml:space="preserve"> річна.</t>
    </r>
  </si>
  <si>
    <t>комунальна організація (установа, заклад)</t>
  </si>
  <si>
    <r>
      <t>про надходження і використання інших надходжень спеціального фонду (форма №4-3д,</t>
    </r>
    <r>
      <rPr>
        <b/>
        <u val="single"/>
        <sz val="12"/>
        <rFont val="Arial Cyr"/>
        <family val="0"/>
      </rPr>
      <t xml:space="preserve"> №4-3м</t>
    </r>
    <r>
      <rPr>
        <b/>
        <sz val="12"/>
        <rFont val="Arial Cyr"/>
        <family val="0"/>
      </rPr>
      <t>)</t>
    </r>
  </si>
  <si>
    <t>"_3_"_жовтня_ 2017_ року</t>
  </si>
  <si>
    <t>січень - вересень 2017 року</t>
  </si>
  <si>
    <t>Комунальний заклад "Дошкільний навчальний заклад № 2 Вінницької міської ради"</t>
  </si>
  <si>
    <t>Новік С.А.</t>
  </si>
  <si>
    <t>Комунальний заклад "Дошкільний навчальний заклад № 3 Вінницької міської ради"</t>
  </si>
  <si>
    <t>Комунальний заклад "Дошкільний навчальний заклад № 4 Вінницької міської ради"</t>
  </si>
  <si>
    <t>Комунальний заклад "Дошкільний навчальний заклад № 5 Вінницької міської ради"</t>
  </si>
  <si>
    <t>21000, м.Вінниця, вул. Стрілецька 85а</t>
  </si>
  <si>
    <t>Комунальний заклад "Дошкільний навчальний заклад № 6 Вінницької міської ради"</t>
  </si>
  <si>
    <t>21034, м.Вінниця, вул. Волощкова 11</t>
  </si>
  <si>
    <t>Комунальний заклад "Дошкільний навчальний заклад № 7 Вінницької міської ради"</t>
  </si>
  <si>
    <t>Комунальний заклад "Дошкільний навчальний заклад № 9 Вінницької міської ради"</t>
  </si>
  <si>
    <t>Комунальний заклад "Дошкільний навчальний заклад № 10 Вінницької міської ради"</t>
  </si>
  <si>
    <t>Комунальний заклад "Дошкільний навчальний заклад № 13 Вінницької міської ради"</t>
  </si>
  <si>
    <t>21050, м.Вінниця, вул.Магістратська 58</t>
  </si>
  <si>
    <t>Комунальний заклад "Дошкільний навчальний заклад № 14 Вінницької міської ради"</t>
  </si>
  <si>
    <t>Комунальний заклад "Дошкільний навчальний заклад № 18 Вінницької міської ради"</t>
  </si>
  <si>
    <t>Комунальний заклад "Дошкільний навчальний заклад № 21 Вінницької міської ради"</t>
  </si>
  <si>
    <t>В.о. Криворучко А.М.</t>
  </si>
  <si>
    <t>Комунальний заклад "Дошкільний навчальний заклад № 28 Вінницької міської ради"</t>
  </si>
  <si>
    <t>Комунальний заклад "Дошкільний навчальний заклад № 29 Вінницької міської ради"</t>
  </si>
  <si>
    <t>Комунальний заклад "Дошкільний навчальний заклад № 31 Вінницької міської ради"</t>
  </si>
  <si>
    <t>Комунальний заклад "Дошкільний навчальний заклад № 34 Вінницької міської ради"</t>
  </si>
  <si>
    <t>21007, м.Вінниця, вул.Стрілецька 99</t>
  </si>
  <si>
    <t>Комунальний заклад "Дошкільний навчальний заклад № 35 Вінницької міської ради"</t>
  </si>
  <si>
    <t>Комунальний заклад "Дошкільний навчальний заклад № 36 Вінницької міської ради"</t>
  </si>
  <si>
    <t>Комунальний заклад "Дошкільний навчальний заклад № 38 Вінницької міської ради"</t>
  </si>
  <si>
    <t>Комунальний заклад "Дошкільний навчальний заклад № 42 Вінницької міської ради"</t>
  </si>
  <si>
    <t>21034, м.Вінниця, О.Антонова 9</t>
  </si>
  <si>
    <t>Комунальний заклад "Дошкільний навчальний заклад № 43 Вінницької міської ради"</t>
  </si>
  <si>
    <t>Комунальний заклад "Дошкільний навчальний заклад № 45 Вінницької міської ради"</t>
  </si>
  <si>
    <t>Комунальний заклад "Дошкільний навчальний заклад № 46 Вінницької міської ради"</t>
  </si>
  <si>
    <t>Комунальний заклад "Дошкільний навчальний заклад № 47 Вінницької міської ради"</t>
  </si>
  <si>
    <t>Комунальний заклад "Дошкільний навчальний заклад № 50 Вінницької міської ради"</t>
  </si>
  <si>
    <t>Сас Н.В.</t>
  </si>
  <si>
    <t>Комунальний заклад "Дошкільний навчальний заклад № 51 Вінницької міської ради"</t>
  </si>
  <si>
    <t>21001, м.Вінниця, вул. Академіка Янгеля 32</t>
  </si>
  <si>
    <t>Комунальний заклад "Дошкільний навчальний заклад № 52 Вінницької міської ради"</t>
  </si>
  <si>
    <t>21021, м.Вінниця, вул.  Порика 17</t>
  </si>
  <si>
    <t>Комунальний заклад "Дошкільний навчальний заклад № 57 Вінницької міської ради"</t>
  </si>
  <si>
    <t>Туранська Т.М</t>
  </si>
  <si>
    <t>Комунальний заклад "Дошкільний навчальний заклад № 58 Вінницької міської ради"</t>
  </si>
  <si>
    <t>Комунальний заклад "Дошкільний навчальний заклад № 60 Вінницької міської ради"</t>
  </si>
  <si>
    <t>Комунальний заклад "Дошкільний навчальний заклад № 61 Вінницької міської ради"</t>
  </si>
  <si>
    <t>Загризла В.В.</t>
  </si>
  <si>
    <t>Комунальний заклад "Дошкільний навчальний заклад № 67 Вінницької міської ради"</t>
  </si>
  <si>
    <t>Комунальний заклад "Дошкільний навчальний заклад № 71 Вінницької міської ради"</t>
  </si>
  <si>
    <t>Комунальний заклад "Дошкільний навчальний заклад № 73 Вінницької міської ради"</t>
  </si>
  <si>
    <t>Комунальний заклад "Дошкільний навчальний заклад № 74 Вінницької міської ради"</t>
  </si>
  <si>
    <t>21030, м.Вінниця, вул. А.Первозванного 68</t>
  </si>
  <si>
    <t>Комунальний заклад "Дошкільний навчальний заклад № 75 Вінницької міської ради"</t>
  </si>
  <si>
    <t>Комунальний заклад "Дошкільний навчальний заклад № 77 Вінницької міської ради"</t>
  </si>
  <si>
    <t>Комунальний заклад "Дошкільний навчальний заклад № 19 Вінницької міської ради"</t>
  </si>
  <si>
    <t>Комунальний заклад "Дошкільний навчальний заклад № 11 Вінницької міської ради"</t>
  </si>
  <si>
    <t>1011010ц</t>
  </si>
  <si>
    <t>1011010 Дошкільні заклади освіти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</si>
</sst>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;\-0.00;\-"/>
    <numFmt numFmtId="174" formatCode=";;;"/>
    <numFmt numFmtId="175" formatCode="0.00_ ;\-0.00\ "/>
  </numFmts>
  <fonts count="62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9"/>
      <name val="Times New Roman Cyr"/>
      <family val="1"/>
    </font>
    <font>
      <b/>
      <sz val="12"/>
      <name val="Arial Cyr"/>
      <family val="0"/>
    </font>
    <font>
      <sz val="14"/>
      <name val="Arial Cyr"/>
      <family val="0"/>
    </font>
    <font>
      <sz val="13"/>
      <name val="Arial Cyr"/>
      <family val="2"/>
    </font>
    <font>
      <b/>
      <sz val="13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b/>
      <i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0"/>
    </font>
    <font>
      <vertAlign val="superscript"/>
      <sz val="9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6" fillId="0" borderId="14" xfId="0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 horizontal="center"/>
      <protection/>
    </xf>
    <xf numFmtId="173" fontId="20" fillId="0" borderId="15" xfId="0" applyNumberFormat="1" applyFont="1" applyFill="1" applyBorder="1" applyAlignment="1" applyProtection="1">
      <alignment horizontal="right"/>
      <protection/>
    </xf>
    <xf numFmtId="173" fontId="20" fillId="0" borderId="14" xfId="0" applyNumberFormat="1" applyFont="1" applyFill="1" applyBorder="1" applyAlignment="1" applyProtection="1">
      <alignment horizontal="right"/>
      <protection/>
    </xf>
    <xf numFmtId="49" fontId="20" fillId="0" borderId="10" xfId="0" applyNumberFormat="1" applyFont="1" applyFill="1" applyBorder="1" applyAlignment="1" applyProtection="1">
      <alignment horizontal="center"/>
      <protection/>
    </xf>
    <xf numFmtId="173" fontId="20" fillId="0" borderId="10" xfId="0" applyNumberFormat="1" applyFont="1" applyFill="1" applyBorder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173" fontId="21" fillId="0" borderId="10" xfId="0" applyNumberFormat="1" applyFont="1" applyFill="1" applyBorder="1" applyAlignment="1" applyProtection="1">
      <alignment horizontal="right"/>
      <protection/>
    </xf>
    <xf numFmtId="49" fontId="16" fillId="0" borderId="10" xfId="0" applyNumberFormat="1" applyFont="1" applyFill="1" applyBorder="1" applyAlignment="1" applyProtection="1">
      <alignment horizontal="center"/>
      <protection/>
    </xf>
    <xf numFmtId="173" fontId="16" fillId="0" borderId="10" xfId="0" applyNumberFormat="1" applyFont="1" applyFill="1" applyBorder="1" applyAlignment="1" applyProtection="1">
      <alignment horizontal="right"/>
      <protection/>
    </xf>
    <xf numFmtId="173" fontId="16" fillId="0" borderId="10" xfId="0" applyNumberFormat="1" applyFont="1" applyFill="1" applyBorder="1" applyAlignment="1" applyProtection="1">
      <alignment horizontal="right" wrapText="1"/>
      <protection/>
    </xf>
    <xf numFmtId="173" fontId="16" fillId="0" borderId="10" xfId="0" applyNumberFormat="1" applyFont="1" applyFill="1" applyBorder="1" applyAlignment="1" applyProtection="1" quotePrefix="1">
      <alignment horizontal="right"/>
      <protection/>
    </xf>
    <xf numFmtId="173" fontId="21" fillId="0" borderId="10" xfId="0" applyNumberFormat="1" applyFont="1" applyFill="1" applyBorder="1" applyAlignment="1" applyProtection="1">
      <alignment horizontal="right" wrapText="1"/>
      <protection/>
    </xf>
    <xf numFmtId="173" fontId="21" fillId="0" borderId="10" xfId="0" applyNumberFormat="1" applyFont="1" applyFill="1" applyBorder="1" applyAlignment="1" applyProtection="1" quotePrefix="1">
      <alignment horizontal="right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Fill="1" applyBorder="1" applyAlignment="1" applyProtection="1">
      <alignment horizontal="right"/>
      <protection/>
    </xf>
    <xf numFmtId="172" fontId="16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NumberFormat="1" applyFont="1" applyFill="1" applyBorder="1" applyAlignment="1" applyProtection="1">
      <alignment horizontal="right" wrapText="1"/>
      <protection/>
    </xf>
    <xf numFmtId="172" fontId="21" fillId="0" borderId="0" xfId="0" applyNumberFormat="1" applyFont="1" applyFill="1" applyBorder="1" applyAlignment="1" applyProtection="1" quotePrefix="1">
      <alignment horizontal="right"/>
      <protection/>
    </xf>
    <xf numFmtId="172" fontId="16" fillId="0" borderId="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center"/>
      <protection/>
    </xf>
    <xf numFmtId="172" fontId="16" fillId="0" borderId="10" xfId="0" applyNumberFormat="1" applyFont="1" applyFill="1" applyBorder="1" applyAlignment="1" applyProtection="1">
      <alignment horizontal="center"/>
      <protection/>
    </xf>
    <xf numFmtId="49" fontId="20" fillId="0" borderId="10" xfId="0" applyNumberFormat="1" applyFont="1" applyFill="1" applyBorder="1" applyAlignment="1" applyProtection="1">
      <alignment horizontal="center"/>
      <protection/>
    </xf>
    <xf numFmtId="173" fontId="20" fillId="0" borderId="10" xfId="0" applyNumberFormat="1" applyFont="1" applyFill="1" applyBorder="1" applyAlignment="1" applyProtection="1">
      <alignment horizontal="right"/>
      <protection/>
    </xf>
    <xf numFmtId="173" fontId="21" fillId="0" borderId="10" xfId="0" applyNumberFormat="1" applyFont="1" applyFill="1" applyBorder="1" applyAlignment="1" applyProtection="1">
      <alignment horizontal="right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6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/>
    </xf>
    <xf numFmtId="174" fontId="10" fillId="0" borderId="0" xfId="0" applyNumberFormat="1" applyFont="1" applyFill="1" applyAlignment="1">
      <alignment horizontal="center"/>
    </xf>
    <xf numFmtId="174" fontId="0" fillId="0" borderId="0" xfId="0" applyNumberFormat="1" applyFont="1" applyFill="1" applyBorder="1" applyAlignment="1" applyProtection="1">
      <alignment horizontal="right"/>
      <protection/>
    </xf>
    <xf numFmtId="174" fontId="11" fillId="0" borderId="0" xfId="0" applyNumberFormat="1" applyFont="1" applyFill="1" applyBorder="1" applyAlignment="1" applyProtection="1">
      <alignment horizontal="right"/>
      <protection/>
    </xf>
    <xf numFmtId="174" fontId="11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49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175" fontId="2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left" wrapText="1"/>
      <protection/>
    </xf>
    <xf numFmtId="0" fontId="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6" fillId="0" borderId="18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1" fillId="0" borderId="18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2" fontId="16" fillId="0" borderId="20" xfId="0" applyNumberFormat="1" applyFont="1" applyFill="1" applyBorder="1" applyAlignment="1" applyProtection="1">
      <alignment horizontal="right" wrapText="1"/>
      <protection/>
    </xf>
    <xf numFmtId="172" fontId="21" fillId="0" borderId="20" xfId="0" applyNumberFormat="1" applyFont="1" applyFill="1" applyBorder="1" applyAlignment="1" applyProtection="1">
      <alignment horizontal="right" wrapText="1"/>
      <protection/>
    </xf>
    <xf numFmtId="0" fontId="20" fillId="0" borderId="17" xfId="0" applyFont="1" applyFill="1" applyBorder="1" applyAlignment="1">
      <alignment horizontal="center"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/>
    </xf>
    <xf numFmtId="0" fontId="21" fillId="0" borderId="18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21" fillId="0" borderId="19" xfId="0" applyNumberFormat="1" applyFont="1" applyFill="1" applyBorder="1" applyAlignment="1" applyProtection="1">
      <alignment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Border="1" applyAlignment="1">
      <alignment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left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9"/>
  <sheetViews>
    <sheetView zoomScalePageLayoutView="0" workbookViewId="0" topLeftCell="E22">
      <selection activeCell="H47" sqref="H47"/>
    </sheetView>
  </sheetViews>
  <sheetFormatPr defaultColWidth="9.00390625" defaultRowHeight="12.75"/>
  <cols>
    <col min="3" max="3" width="31.375" style="0" customWidth="1"/>
    <col min="4" max="4" width="7.375" style="0" customWidth="1"/>
    <col min="5" max="5" width="7.125" style="0" customWidth="1"/>
    <col min="6" max="6" width="11.00390625" style="0" customWidth="1"/>
    <col min="7" max="7" width="9.125" style="115" customWidth="1"/>
    <col min="8" max="8" width="41.25390625" style="115" customWidth="1"/>
    <col min="9" max="9" width="9.375" style="115" customWidth="1"/>
    <col min="10" max="10" width="10.25390625" style="115" customWidth="1"/>
    <col min="11" max="11" width="17.00390625" style="115" customWidth="1"/>
    <col min="12" max="12" width="39.375" style="0" customWidth="1"/>
  </cols>
  <sheetData>
    <row r="1" spans="1:5" ht="12.75">
      <c r="A1" s="1"/>
      <c r="B1" s="1"/>
      <c r="C1" s="1"/>
      <c r="D1" s="1"/>
      <c r="E1" s="1"/>
    </row>
    <row r="2" spans="1:12" ht="25.5">
      <c r="A2" s="1"/>
      <c r="B2" s="1"/>
      <c r="C2" s="1"/>
      <c r="D2" s="1"/>
      <c r="E2" s="1"/>
      <c r="G2" s="116" t="s">
        <v>155</v>
      </c>
      <c r="H2" s="117" t="s">
        <v>275</v>
      </c>
      <c r="I2" s="117">
        <v>26243332</v>
      </c>
      <c r="J2" s="117">
        <v>510136600</v>
      </c>
      <c r="K2" s="117" t="s">
        <v>276</v>
      </c>
      <c r="L2" s="117" t="s">
        <v>156</v>
      </c>
    </row>
    <row r="3" spans="1:12" ht="25.5">
      <c r="A3" s="1"/>
      <c r="B3" s="1"/>
      <c r="C3" s="1"/>
      <c r="D3" s="1"/>
      <c r="E3" s="1"/>
      <c r="G3" s="116" t="s">
        <v>157</v>
      </c>
      <c r="H3" s="117" t="s">
        <v>277</v>
      </c>
      <c r="I3" s="117">
        <v>34722166</v>
      </c>
      <c r="J3" s="117">
        <v>510136600</v>
      </c>
      <c r="K3" s="117" t="s">
        <v>158</v>
      </c>
      <c r="L3" s="117" t="s">
        <v>159</v>
      </c>
    </row>
    <row r="4" spans="1:12" ht="25.5">
      <c r="A4" s="1"/>
      <c r="B4" s="1"/>
      <c r="C4" s="1"/>
      <c r="D4" s="1"/>
      <c r="E4" s="1"/>
      <c r="G4" s="116" t="s">
        <v>160</v>
      </c>
      <c r="H4" s="117" t="s">
        <v>278</v>
      </c>
      <c r="I4" s="117">
        <v>26243220</v>
      </c>
      <c r="J4" s="117">
        <v>510100000</v>
      </c>
      <c r="K4" s="117" t="s">
        <v>161</v>
      </c>
      <c r="L4" s="117" t="s">
        <v>162</v>
      </c>
    </row>
    <row r="5" spans="1:12" ht="25.5">
      <c r="A5" s="123" t="s">
        <v>0</v>
      </c>
      <c r="B5" s="124"/>
      <c r="C5" s="124"/>
      <c r="D5" s="124"/>
      <c r="E5" s="124"/>
      <c r="F5" s="124"/>
      <c r="G5" s="116" t="s">
        <v>163</v>
      </c>
      <c r="H5" s="117" t="s">
        <v>279</v>
      </c>
      <c r="I5" s="117">
        <v>38189967</v>
      </c>
      <c r="J5" s="117">
        <v>510100000</v>
      </c>
      <c r="K5" s="117" t="s">
        <v>164</v>
      </c>
      <c r="L5" s="117" t="s">
        <v>280</v>
      </c>
    </row>
    <row r="6" spans="1:12" ht="25.5">
      <c r="A6" s="125" t="s">
        <v>1</v>
      </c>
      <c r="B6" s="125"/>
      <c r="C6" s="125"/>
      <c r="D6" s="2"/>
      <c r="E6" s="2" t="s">
        <v>2</v>
      </c>
      <c r="F6" s="2" t="s">
        <v>3</v>
      </c>
      <c r="G6" s="116" t="s">
        <v>165</v>
      </c>
      <c r="H6" s="117" t="s">
        <v>281</v>
      </c>
      <c r="I6" s="117">
        <v>37836283</v>
      </c>
      <c r="J6" s="117">
        <v>510137000</v>
      </c>
      <c r="K6" s="117" t="s">
        <v>166</v>
      </c>
      <c r="L6" s="117" t="s">
        <v>282</v>
      </c>
    </row>
    <row r="7" spans="1:12" ht="25.5">
      <c r="A7" t="s">
        <v>4</v>
      </c>
      <c r="E7" t="s">
        <v>5</v>
      </c>
      <c r="F7" s="3">
        <v>43008</v>
      </c>
      <c r="G7" s="116" t="s">
        <v>167</v>
      </c>
      <c r="H7" s="117" t="s">
        <v>283</v>
      </c>
      <c r="I7" s="117">
        <v>38394724</v>
      </c>
      <c r="J7" s="117">
        <v>510100000</v>
      </c>
      <c r="K7" s="117" t="s">
        <v>168</v>
      </c>
      <c r="L7" s="117" t="s">
        <v>169</v>
      </c>
    </row>
    <row r="8" spans="1:12" ht="25.5">
      <c r="A8" t="s">
        <v>91</v>
      </c>
      <c r="E8" t="s">
        <v>98</v>
      </c>
      <c r="F8">
        <v>1</v>
      </c>
      <c r="G8" s="116" t="s">
        <v>170</v>
      </c>
      <c r="H8" s="117" t="s">
        <v>284</v>
      </c>
      <c r="I8" s="117">
        <v>20087919</v>
      </c>
      <c r="J8" s="117">
        <v>510100000</v>
      </c>
      <c r="K8" s="117" t="s">
        <v>171</v>
      </c>
      <c r="L8" s="117" t="s">
        <v>172</v>
      </c>
    </row>
    <row r="9" spans="1:12" ht="25.5">
      <c r="A9" t="s">
        <v>145</v>
      </c>
      <c r="D9" s="107" t="s">
        <v>146</v>
      </c>
      <c r="F9" t="str">
        <f>G9</f>
        <v>10</v>
      </c>
      <c r="G9" s="116" t="s">
        <v>173</v>
      </c>
      <c r="H9" s="117" t="s">
        <v>285</v>
      </c>
      <c r="I9" s="117">
        <v>26243272</v>
      </c>
      <c r="J9" s="117">
        <v>510136300</v>
      </c>
      <c r="K9" s="117" t="s">
        <v>174</v>
      </c>
      <c r="L9" s="117" t="s">
        <v>175</v>
      </c>
    </row>
    <row r="10" spans="1:12" ht="25.5">
      <c r="A10" t="s">
        <v>147</v>
      </c>
      <c r="D10" s="107" t="s">
        <v>146</v>
      </c>
      <c r="F10" t="str">
        <f aca="true" t="shared" si="0" ref="F10:F15">G10</f>
        <v>13</v>
      </c>
      <c r="G10" s="116" t="s">
        <v>176</v>
      </c>
      <c r="H10" s="117" t="s">
        <v>286</v>
      </c>
      <c r="I10" s="117">
        <v>26244001</v>
      </c>
      <c r="J10" s="117">
        <v>510100000</v>
      </c>
      <c r="K10" s="117" t="s">
        <v>177</v>
      </c>
      <c r="L10" s="117" t="s">
        <v>287</v>
      </c>
    </row>
    <row r="11" spans="1:12" ht="25.5">
      <c r="A11" t="s">
        <v>142</v>
      </c>
      <c r="D11" s="107" t="s">
        <v>151</v>
      </c>
      <c r="F11" t="str">
        <f t="shared" si="0"/>
        <v>14</v>
      </c>
      <c r="G11" s="116" t="s">
        <v>178</v>
      </c>
      <c r="H11" s="117" t="s">
        <v>288</v>
      </c>
      <c r="I11" s="117">
        <v>26243253</v>
      </c>
      <c r="J11" s="117">
        <v>510136300</v>
      </c>
      <c r="K11" s="117" t="s">
        <v>179</v>
      </c>
      <c r="L11" s="117" t="s">
        <v>180</v>
      </c>
    </row>
    <row r="12" spans="1:12" ht="25.5">
      <c r="A12" t="s">
        <v>143</v>
      </c>
      <c r="D12" s="107" t="s">
        <v>151</v>
      </c>
      <c r="F12" t="str">
        <f t="shared" si="0"/>
        <v>18</v>
      </c>
      <c r="G12" s="116" t="s">
        <v>181</v>
      </c>
      <c r="H12" s="117" t="s">
        <v>289</v>
      </c>
      <c r="I12" s="117">
        <v>26244018</v>
      </c>
      <c r="J12" s="117">
        <v>510137000</v>
      </c>
      <c r="K12" s="117" t="s">
        <v>182</v>
      </c>
      <c r="L12" s="117" t="s">
        <v>183</v>
      </c>
    </row>
    <row r="13" spans="1:12" ht="25.5">
      <c r="A13" t="s">
        <v>148</v>
      </c>
      <c r="D13" s="107" t="s">
        <v>149</v>
      </c>
      <c r="F13" t="str">
        <f t="shared" si="0"/>
        <v>21</v>
      </c>
      <c r="G13" s="116" t="s">
        <v>184</v>
      </c>
      <c r="H13" s="117" t="s">
        <v>290</v>
      </c>
      <c r="I13" s="117">
        <v>26243237</v>
      </c>
      <c r="J13" s="117">
        <v>510136600</v>
      </c>
      <c r="K13" s="117" t="s">
        <v>291</v>
      </c>
      <c r="L13" s="117" t="s">
        <v>185</v>
      </c>
    </row>
    <row r="14" spans="1:12" ht="25.5">
      <c r="A14" t="s">
        <v>150</v>
      </c>
      <c r="D14" s="107" t="s">
        <v>149</v>
      </c>
      <c r="F14" t="str">
        <f t="shared" si="0"/>
        <v>28</v>
      </c>
      <c r="G14" s="116" t="s">
        <v>186</v>
      </c>
      <c r="H14" s="117" t="s">
        <v>292</v>
      </c>
      <c r="I14" s="117">
        <v>26243409</v>
      </c>
      <c r="J14" s="117">
        <v>510136300</v>
      </c>
      <c r="K14" s="117" t="s">
        <v>187</v>
      </c>
      <c r="L14" s="117" t="s">
        <v>188</v>
      </c>
    </row>
    <row r="15" spans="1:12" ht="25.5">
      <c r="A15" t="s">
        <v>144</v>
      </c>
      <c r="D15" s="107"/>
      <c r="F15" t="str">
        <f t="shared" si="0"/>
        <v>29</v>
      </c>
      <c r="G15" s="116" t="s">
        <v>189</v>
      </c>
      <c r="H15" s="117" t="s">
        <v>293</v>
      </c>
      <c r="I15" s="117">
        <v>26244202</v>
      </c>
      <c r="J15" s="117">
        <v>510136300</v>
      </c>
      <c r="K15" s="117" t="s">
        <v>190</v>
      </c>
      <c r="L15" s="117" t="s">
        <v>191</v>
      </c>
    </row>
    <row r="16" spans="1:12" ht="25.5">
      <c r="A16" s="119" t="s">
        <v>264</v>
      </c>
      <c r="B16" s="119"/>
      <c r="C16" s="119"/>
      <c r="E16" s="119" t="s">
        <v>265</v>
      </c>
      <c r="F16" s="120" t="s">
        <v>327</v>
      </c>
      <c r="G16" s="116" t="s">
        <v>192</v>
      </c>
      <c r="H16" s="117" t="s">
        <v>294</v>
      </c>
      <c r="I16" s="117">
        <v>26243987</v>
      </c>
      <c r="J16" s="117">
        <v>510100000</v>
      </c>
      <c r="K16" s="117" t="s">
        <v>193</v>
      </c>
      <c r="L16" s="117" t="s">
        <v>194</v>
      </c>
    </row>
    <row r="17" spans="1:12" ht="25.5">
      <c r="A17" s="119" t="s">
        <v>266</v>
      </c>
      <c r="B17" s="119"/>
      <c r="C17" s="119"/>
      <c r="E17" s="119" t="s">
        <v>267</v>
      </c>
      <c r="F17" s="120" t="s">
        <v>224</v>
      </c>
      <c r="G17" s="116" t="s">
        <v>195</v>
      </c>
      <c r="H17" s="117" t="s">
        <v>295</v>
      </c>
      <c r="I17" s="117">
        <v>26243243</v>
      </c>
      <c r="J17" s="117">
        <v>510136300</v>
      </c>
      <c r="K17" s="117" t="s">
        <v>196</v>
      </c>
      <c r="L17" s="117" t="s">
        <v>296</v>
      </c>
    </row>
    <row r="18" spans="7:12" ht="25.5">
      <c r="G18" s="116" t="s">
        <v>197</v>
      </c>
      <c r="H18" s="117" t="s">
        <v>297</v>
      </c>
      <c r="I18" s="117">
        <v>26243467</v>
      </c>
      <c r="J18" s="117">
        <v>510100000</v>
      </c>
      <c r="K18" s="117" t="s">
        <v>198</v>
      </c>
      <c r="L18" s="117" t="s">
        <v>199</v>
      </c>
    </row>
    <row r="19" spans="7:12" ht="25.5">
      <c r="G19" s="116" t="s">
        <v>200</v>
      </c>
      <c r="H19" s="117" t="s">
        <v>298</v>
      </c>
      <c r="I19" s="117">
        <v>1276276</v>
      </c>
      <c r="J19" s="117">
        <v>510136300</v>
      </c>
      <c r="K19" s="117" t="s">
        <v>201</v>
      </c>
      <c r="L19" s="117" t="s">
        <v>202</v>
      </c>
    </row>
    <row r="20" spans="7:12" ht="25.5">
      <c r="G20" s="116" t="s">
        <v>203</v>
      </c>
      <c r="H20" s="117" t="s">
        <v>299</v>
      </c>
      <c r="I20" s="117">
        <v>26243585</v>
      </c>
      <c r="J20" s="117">
        <v>510137000</v>
      </c>
      <c r="K20" s="117" t="s">
        <v>204</v>
      </c>
      <c r="L20" s="117" t="s">
        <v>205</v>
      </c>
    </row>
    <row r="21" spans="7:12" ht="25.5">
      <c r="G21" s="116" t="s">
        <v>206</v>
      </c>
      <c r="H21" s="117" t="s">
        <v>300</v>
      </c>
      <c r="I21" s="117">
        <v>26243378</v>
      </c>
      <c r="J21" s="117">
        <v>510100000</v>
      </c>
      <c r="K21" s="117" t="s">
        <v>207</v>
      </c>
      <c r="L21" s="117" t="s">
        <v>301</v>
      </c>
    </row>
    <row r="22" spans="7:12" ht="25.5">
      <c r="G22" s="116" t="s">
        <v>208</v>
      </c>
      <c r="H22" s="117" t="s">
        <v>302</v>
      </c>
      <c r="I22" s="117">
        <v>26243361</v>
      </c>
      <c r="J22" s="117">
        <v>510136300</v>
      </c>
      <c r="K22" s="117" t="s">
        <v>209</v>
      </c>
      <c r="L22" s="117" t="s">
        <v>210</v>
      </c>
    </row>
    <row r="23" spans="7:12" ht="25.5">
      <c r="G23" s="116" t="s">
        <v>211</v>
      </c>
      <c r="H23" s="117" t="s">
        <v>303</v>
      </c>
      <c r="I23" s="117">
        <v>26244372</v>
      </c>
      <c r="J23" s="117">
        <v>510136600</v>
      </c>
      <c r="K23" s="117" t="s">
        <v>212</v>
      </c>
      <c r="L23" s="117" t="s">
        <v>213</v>
      </c>
    </row>
    <row r="24" spans="7:12" ht="25.5">
      <c r="G24" s="116" t="s">
        <v>214</v>
      </c>
      <c r="H24" s="117" t="s">
        <v>304</v>
      </c>
      <c r="I24" s="117">
        <v>26243941</v>
      </c>
      <c r="J24" s="117">
        <v>510136600</v>
      </c>
      <c r="K24" s="117" t="s">
        <v>215</v>
      </c>
      <c r="L24" s="117" t="s">
        <v>216</v>
      </c>
    </row>
    <row r="25" spans="7:12" ht="25.5">
      <c r="G25" s="116" t="s">
        <v>217</v>
      </c>
      <c r="H25" s="117" t="s">
        <v>305</v>
      </c>
      <c r="I25" s="117">
        <v>26243601</v>
      </c>
      <c r="J25" s="117">
        <v>510136300</v>
      </c>
      <c r="K25" s="117" t="s">
        <v>218</v>
      </c>
      <c r="L25" s="117" t="s">
        <v>219</v>
      </c>
    </row>
    <row r="26" spans="7:12" ht="25.5">
      <c r="G26" s="116" t="s">
        <v>220</v>
      </c>
      <c r="H26" s="117" t="s">
        <v>306</v>
      </c>
      <c r="I26" s="117">
        <v>37028304</v>
      </c>
      <c r="J26" s="117">
        <v>510136300</v>
      </c>
      <c r="K26" s="117" t="s">
        <v>307</v>
      </c>
      <c r="L26" s="117" t="s">
        <v>221</v>
      </c>
    </row>
    <row r="27" spans="7:12" ht="25.5">
      <c r="G27" s="116" t="s">
        <v>222</v>
      </c>
      <c r="H27" s="117" t="s">
        <v>308</v>
      </c>
      <c r="I27" s="117">
        <v>26243214</v>
      </c>
      <c r="J27" s="117">
        <v>510100000</v>
      </c>
      <c r="K27" s="117" t="s">
        <v>223</v>
      </c>
      <c r="L27" s="117" t="s">
        <v>309</v>
      </c>
    </row>
    <row r="28" spans="7:12" ht="25.5">
      <c r="G28" s="116" t="s">
        <v>224</v>
      </c>
      <c r="H28" s="117" t="s">
        <v>310</v>
      </c>
      <c r="I28" s="117">
        <v>26243208</v>
      </c>
      <c r="J28" s="117">
        <v>510100000</v>
      </c>
      <c r="K28" s="117" t="s">
        <v>225</v>
      </c>
      <c r="L28" s="117" t="s">
        <v>311</v>
      </c>
    </row>
    <row r="29" spans="7:12" ht="25.5">
      <c r="G29" s="116" t="s">
        <v>226</v>
      </c>
      <c r="H29" s="117" t="s">
        <v>312</v>
      </c>
      <c r="I29" s="117">
        <v>26243289</v>
      </c>
      <c r="J29" s="117">
        <v>510100000</v>
      </c>
      <c r="K29" s="117" t="s">
        <v>313</v>
      </c>
      <c r="L29" s="117" t="s">
        <v>227</v>
      </c>
    </row>
    <row r="30" spans="7:12" ht="25.5">
      <c r="G30" s="116" t="s">
        <v>228</v>
      </c>
      <c r="H30" s="117" t="s">
        <v>314</v>
      </c>
      <c r="I30" s="117">
        <v>26244047</v>
      </c>
      <c r="J30" s="117">
        <v>510136600</v>
      </c>
      <c r="K30" s="117" t="s">
        <v>229</v>
      </c>
      <c r="L30" s="117" t="s">
        <v>230</v>
      </c>
    </row>
    <row r="31" spans="7:12" ht="25.5">
      <c r="G31" s="116" t="s">
        <v>231</v>
      </c>
      <c r="H31" s="117" t="s">
        <v>315</v>
      </c>
      <c r="I31" s="117">
        <v>26243384</v>
      </c>
      <c r="J31" s="117">
        <v>510136600</v>
      </c>
      <c r="K31" s="117" t="s">
        <v>232</v>
      </c>
      <c r="L31" s="117" t="s">
        <v>233</v>
      </c>
    </row>
    <row r="32" spans="7:12" ht="25.5">
      <c r="G32" s="116" t="s">
        <v>234</v>
      </c>
      <c r="H32" s="117" t="s">
        <v>316</v>
      </c>
      <c r="I32" s="117">
        <v>26243318</v>
      </c>
      <c r="J32" s="117">
        <v>510136600</v>
      </c>
      <c r="K32" s="117" t="s">
        <v>317</v>
      </c>
      <c r="L32" s="117" t="s">
        <v>235</v>
      </c>
    </row>
    <row r="33" spans="7:12" ht="25.5">
      <c r="G33" s="116" t="s">
        <v>236</v>
      </c>
      <c r="H33" s="117" t="s">
        <v>318</v>
      </c>
      <c r="I33" s="117">
        <v>26243355</v>
      </c>
      <c r="J33" s="117">
        <v>510136600</v>
      </c>
      <c r="K33" s="117" t="s">
        <v>237</v>
      </c>
      <c r="L33" s="117" t="s">
        <v>238</v>
      </c>
    </row>
    <row r="34" spans="7:12" ht="25.5">
      <c r="G34" s="116" t="s">
        <v>239</v>
      </c>
      <c r="H34" s="117" t="s">
        <v>319</v>
      </c>
      <c r="I34" s="117">
        <v>26243651</v>
      </c>
      <c r="J34" s="117">
        <v>510137000</v>
      </c>
      <c r="K34" s="117" t="s">
        <v>240</v>
      </c>
      <c r="L34" s="117" t="s">
        <v>241</v>
      </c>
    </row>
    <row r="35" spans="7:12" ht="25.5">
      <c r="G35" s="116" t="s">
        <v>242</v>
      </c>
      <c r="H35" s="117" t="s">
        <v>320</v>
      </c>
      <c r="I35" s="117">
        <v>26243349</v>
      </c>
      <c r="J35" s="117">
        <v>510136600</v>
      </c>
      <c r="K35" s="117" t="s">
        <v>243</v>
      </c>
      <c r="L35" s="117" t="s">
        <v>244</v>
      </c>
    </row>
    <row r="36" spans="7:12" ht="25.5">
      <c r="G36" s="116" t="s">
        <v>245</v>
      </c>
      <c r="H36" s="117" t="s">
        <v>321</v>
      </c>
      <c r="I36" s="117">
        <v>26243591</v>
      </c>
      <c r="J36" s="117">
        <v>510100000</v>
      </c>
      <c r="K36" s="117" t="s">
        <v>246</v>
      </c>
      <c r="L36" s="117" t="s">
        <v>322</v>
      </c>
    </row>
    <row r="37" spans="7:12" ht="25.5">
      <c r="G37" s="116" t="s">
        <v>247</v>
      </c>
      <c r="H37" s="117" t="s">
        <v>323</v>
      </c>
      <c r="I37" s="117">
        <v>26243295</v>
      </c>
      <c r="J37" s="117">
        <v>510136600</v>
      </c>
      <c r="K37" s="117" t="s">
        <v>248</v>
      </c>
      <c r="L37" s="117" t="s">
        <v>249</v>
      </c>
    </row>
    <row r="38" spans="7:12" ht="25.5">
      <c r="G38" s="116" t="s">
        <v>250</v>
      </c>
      <c r="H38" s="117" t="s">
        <v>324</v>
      </c>
      <c r="I38" s="117">
        <v>26243177</v>
      </c>
      <c r="J38" s="117">
        <v>510137000</v>
      </c>
      <c r="K38" s="117" t="s">
        <v>251</v>
      </c>
      <c r="L38" s="117" t="s">
        <v>252</v>
      </c>
    </row>
    <row r="39" spans="7:12" ht="12.75">
      <c r="G39" s="116" t="s">
        <v>253</v>
      </c>
      <c r="H39" s="117" t="s">
        <v>254</v>
      </c>
      <c r="I39" s="117">
        <v>20093386</v>
      </c>
      <c r="J39" s="117">
        <v>510100000</v>
      </c>
      <c r="K39" s="117" t="s">
        <v>255</v>
      </c>
      <c r="L39" s="117" t="s">
        <v>216</v>
      </c>
    </row>
    <row r="40" spans="7:12" ht="12.75">
      <c r="G40" s="116" t="s">
        <v>256</v>
      </c>
      <c r="H40" s="117" t="s">
        <v>254</v>
      </c>
      <c r="I40" s="117">
        <v>20093386</v>
      </c>
      <c r="J40" s="117">
        <v>510100000</v>
      </c>
      <c r="K40" s="117" t="s">
        <v>255</v>
      </c>
      <c r="L40" s="117" t="s">
        <v>216</v>
      </c>
    </row>
    <row r="41" spans="7:12" ht="12.75">
      <c r="G41" s="116" t="s">
        <v>257</v>
      </c>
      <c r="H41" s="117" t="s">
        <v>254</v>
      </c>
      <c r="I41" s="117">
        <v>20093386</v>
      </c>
      <c r="J41" s="117">
        <v>510100000</v>
      </c>
      <c r="K41" s="117" t="s">
        <v>255</v>
      </c>
      <c r="L41" s="117" t="s">
        <v>216</v>
      </c>
    </row>
    <row r="42" spans="7:12" ht="25.5">
      <c r="G42" s="116" t="s">
        <v>258</v>
      </c>
      <c r="H42" s="117" t="s">
        <v>325</v>
      </c>
      <c r="I42" s="117">
        <v>39498035</v>
      </c>
      <c r="J42" s="117">
        <v>510136600</v>
      </c>
      <c r="K42" s="117" t="s">
        <v>259</v>
      </c>
      <c r="L42" s="117" t="s">
        <v>260</v>
      </c>
    </row>
    <row r="43" spans="7:12" ht="25.5">
      <c r="G43" s="116" t="s">
        <v>261</v>
      </c>
      <c r="H43" s="117" t="s">
        <v>326</v>
      </c>
      <c r="I43" s="117">
        <v>38054707</v>
      </c>
      <c r="J43" s="117">
        <v>510136600</v>
      </c>
      <c r="K43" s="117" t="s">
        <v>262</v>
      </c>
      <c r="L43" s="117" t="s">
        <v>263</v>
      </c>
    </row>
    <row r="44" spans="7:12" ht="12.75">
      <c r="G44" s="116"/>
      <c r="H44" s="117"/>
      <c r="I44" s="117"/>
      <c r="J44" s="117"/>
      <c r="K44" s="117"/>
      <c r="L44" s="117"/>
    </row>
    <row r="45" spans="7:12" ht="12.75">
      <c r="G45" s="116"/>
      <c r="H45" s="118"/>
      <c r="I45" s="117"/>
      <c r="J45" s="117"/>
      <c r="K45" s="117"/>
      <c r="L45" s="118"/>
    </row>
    <row r="46" spans="7:12" ht="12.75">
      <c r="G46" s="116"/>
      <c r="H46" s="117"/>
      <c r="I46" s="117"/>
      <c r="J46" s="117"/>
      <c r="K46" s="117"/>
      <c r="L46" s="117"/>
    </row>
    <row r="47" spans="7:12" ht="12.75">
      <c r="G47" s="116"/>
      <c r="H47" s="117"/>
      <c r="I47" s="117"/>
      <c r="J47" s="117"/>
      <c r="K47" s="117"/>
      <c r="L47" s="117"/>
    </row>
    <row r="48" spans="7:12" ht="12.75">
      <c r="G48" s="116"/>
      <c r="H48" s="118"/>
      <c r="I48" s="117"/>
      <c r="J48" s="117"/>
      <c r="K48" s="117"/>
      <c r="L48" s="118"/>
    </row>
    <row r="49" spans="7:12" ht="12.75">
      <c r="G49" s="116"/>
      <c r="H49" s="117"/>
      <c r="I49" s="117"/>
      <c r="J49" s="117"/>
      <c r="K49" s="117"/>
      <c r="L49" s="117"/>
    </row>
    <row r="50" spans="7:12" ht="12.75">
      <c r="G50" s="116"/>
      <c r="H50" s="117"/>
      <c r="I50" s="117"/>
      <c r="J50" s="117"/>
      <c r="K50" s="117"/>
      <c r="L50" s="117"/>
    </row>
    <row r="51" spans="7:12" ht="12.75">
      <c r="G51" s="116"/>
      <c r="H51" s="118"/>
      <c r="I51" s="117"/>
      <c r="J51" s="117"/>
      <c r="K51" s="117"/>
      <c r="L51" s="118"/>
    </row>
    <row r="52" spans="7:12" ht="12.75">
      <c r="G52" s="116"/>
      <c r="H52" s="118"/>
      <c r="I52" s="117"/>
      <c r="J52" s="117"/>
      <c r="K52" s="117"/>
      <c r="L52" s="118"/>
    </row>
    <row r="53" spans="7:12" ht="12.75">
      <c r="G53" s="116"/>
      <c r="H53" s="117"/>
      <c r="I53" s="117"/>
      <c r="J53" s="117"/>
      <c r="K53" s="117"/>
      <c r="L53" s="117"/>
    </row>
    <row r="54" spans="7:12" ht="12.75">
      <c r="G54" s="116"/>
      <c r="H54" s="117"/>
      <c r="I54" s="117"/>
      <c r="J54" s="117"/>
      <c r="K54" s="117"/>
      <c r="L54" s="117"/>
    </row>
    <row r="55" spans="7:12" ht="12.75">
      <c r="G55" s="116"/>
      <c r="H55" s="118"/>
      <c r="I55" s="117"/>
      <c r="J55" s="117"/>
      <c r="K55" s="117"/>
      <c r="L55" s="118"/>
    </row>
    <row r="56" spans="7:12" ht="12.75">
      <c r="G56" s="116"/>
      <c r="H56" s="117"/>
      <c r="I56" s="117"/>
      <c r="J56" s="117"/>
      <c r="K56" s="117"/>
      <c r="L56" s="117"/>
    </row>
    <row r="57" spans="7:12" ht="12.75">
      <c r="G57" s="116"/>
      <c r="H57" s="117"/>
      <c r="I57" s="117"/>
      <c r="J57" s="117"/>
      <c r="K57" s="117"/>
      <c r="L57" s="117"/>
    </row>
    <row r="58" spans="7:12" ht="12.75">
      <c r="G58" s="116"/>
      <c r="H58" s="118"/>
      <c r="I58" s="117"/>
      <c r="J58" s="117"/>
      <c r="K58" s="117"/>
      <c r="L58" s="118"/>
    </row>
    <row r="59" spans="7:12" ht="12.75">
      <c r="G59" s="116"/>
      <c r="H59" s="117"/>
      <c r="I59" s="117"/>
      <c r="J59" s="117"/>
      <c r="K59" s="117"/>
      <c r="L59" s="117"/>
    </row>
  </sheetData>
  <sheetProtection/>
  <mergeCells count="2">
    <mergeCell ref="A5:F5"/>
    <mergeCell ref="A6:C6"/>
  </mergeCells>
  <printOptions/>
  <pageMargins left="0.75" right="0.75" top="0.9842519690000001" bottom="0.984251969000000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01"/>
  <sheetViews>
    <sheetView tabSelected="1" view="pageBreakPreview" zoomScaleSheetLayoutView="100" zoomScalePageLayoutView="0" workbookViewId="0" topLeftCell="A67">
      <selection activeCell="N61" sqref="N61"/>
    </sheetView>
  </sheetViews>
  <sheetFormatPr defaultColWidth="9.00390625" defaultRowHeight="12.75"/>
  <cols>
    <col min="1" max="1" width="12.625" style="57" customWidth="1"/>
    <col min="2" max="2" width="5.375" style="57" customWidth="1"/>
    <col min="3" max="3" width="8.75390625" style="57" customWidth="1"/>
    <col min="4" max="4" width="11.75390625" style="57" customWidth="1"/>
    <col min="5" max="5" width="6.00390625" style="57" customWidth="1"/>
    <col min="6" max="6" width="9.25390625" style="57" customWidth="1"/>
    <col min="7" max="7" width="6.75390625" style="57" customWidth="1"/>
    <col min="8" max="8" width="12.25390625" style="57" customWidth="1"/>
    <col min="9" max="9" width="12.125" style="57" customWidth="1"/>
    <col min="10" max="10" width="11.25390625" style="57" customWidth="1"/>
    <col min="11" max="11" width="11.375" style="57" customWidth="1"/>
    <col min="12" max="12" width="12.75390625" style="57" customWidth="1"/>
    <col min="13" max="13" width="11.00390625" style="57" customWidth="1"/>
    <col min="14" max="14" width="11.125" style="57" customWidth="1"/>
    <col min="15" max="15" width="11.75390625" style="57" customWidth="1"/>
    <col min="16" max="16" width="11.375" style="57" hidden="1" customWidth="1"/>
    <col min="17" max="17" width="11.125" style="57" customWidth="1"/>
    <col min="18" max="18" width="11.375" style="57" customWidth="1"/>
    <col min="19" max="19" width="9.125" style="114" customWidth="1"/>
    <col min="20" max="16384" width="9.125" style="57" customWidth="1"/>
  </cols>
  <sheetData>
    <row r="1" spans="1:19" ht="59.25" customHeight="1">
      <c r="A1" s="89">
        <f>DATE(YEAR(B),1,1)</f>
        <v>42736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N1" s="165" t="s">
        <v>152</v>
      </c>
      <c r="O1" s="165"/>
      <c r="P1" s="165"/>
      <c r="Q1" s="165"/>
      <c r="R1" s="166"/>
      <c r="S1" s="109"/>
    </row>
    <row r="2" spans="1:19" ht="12" customHeight="1">
      <c r="A2" s="4" t="s">
        <v>6</v>
      </c>
      <c r="B2" s="91"/>
      <c r="C2" s="5"/>
      <c r="D2" s="91"/>
      <c r="E2" s="91"/>
      <c r="F2" s="91"/>
      <c r="G2" s="91"/>
      <c r="H2" s="91"/>
      <c r="I2" s="91"/>
      <c r="J2" s="91"/>
      <c r="K2" s="91"/>
      <c r="L2" s="91"/>
      <c r="M2" s="6"/>
      <c r="N2" s="4"/>
      <c r="O2" s="4"/>
      <c r="S2" s="109"/>
    </row>
    <row r="3" spans="1:19" ht="15" customHeight="1">
      <c r="A3" s="108" t="s">
        <v>272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7"/>
      <c r="M3" s="7"/>
      <c r="N3" s="7"/>
      <c r="O3" s="7"/>
      <c r="S3" s="109"/>
    </row>
    <row r="4" spans="1:19" ht="12" customHeight="1">
      <c r="A4" s="108" t="s">
        <v>274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  <c r="N4" s="7"/>
      <c r="O4" s="7"/>
      <c r="P4" s="8"/>
      <c r="Q4" s="80" t="s">
        <v>7</v>
      </c>
      <c r="S4" s="109"/>
    </row>
    <row r="5" spans="1:19" ht="18" customHeight="1">
      <c r="A5" s="9" t="s">
        <v>8</v>
      </c>
      <c r="B5" s="184" t="str">
        <f>VLOOKUP(N,Параметры!G2:L64,2,0)</f>
        <v>Комунальний заклад "Дошкільний навчальний заклад № 52 Вінницької міської ради"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22" t="s">
        <v>9</v>
      </c>
      <c r="Q5" s="86">
        <f>VLOOKUP(N,Параметры!G2:L64,3,0)</f>
        <v>26243208</v>
      </c>
      <c r="S5" s="109"/>
    </row>
    <row r="6" spans="1:19" ht="18" customHeight="1">
      <c r="A6" s="9" t="s">
        <v>10</v>
      </c>
      <c r="B6" s="181" t="str">
        <f>VLOOKUP(N,Параметры!G2:L64,6,0)</f>
        <v>21021, м.Вінниця, вул.  Порика 17</v>
      </c>
      <c r="C6" s="181"/>
      <c r="D6" s="181"/>
      <c r="E6" s="181"/>
      <c r="F6" s="181"/>
      <c r="G6" s="181"/>
      <c r="H6" s="181"/>
      <c r="I6" s="181"/>
      <c r="J6" s="185"/>
      <c r="K6" s="185"/>
      <c r="L6" s="185"/>
      <c r="M6" s="185"/>
      <c r="N6" s="185"/>
      <c r="O6" s="122" t="s">
        <v>11</v>
      </c>
      <c r="Q6" s="87">
        <f>VLOOKUP(N,Параметры!G2:L64,4,0)</f>
        <v>510100000</v>
      </c>
      <c r="S6" s="109"/>
    </row>
    <row r="7" spans="1:19" ht="12" customHeight="1">
      <c r="A7" s="24" t="s">
        <v>89</v>
      </c>
      <c r="B7" s="24"/>
      <c r="C7" s="24"/>
      <c r="D7" s="25"/>
      <c r="E7" s="25"/>
      <c r="F7" s="25"/>
      <c r="G7" s="23" t="s">
        <v>271</v>
      </c>
      <c r="H7" s="23"/>
      <c r="I7" s="23"/>
      <c r="J7" s="23"/>
      <c r="K7" s="23"/>
      <c r="L7" s="23"/>
      <c r="M7" s="23"/>
      <c r="N7" s="23"/>
      <c r="O7" s="122" t="s">
        <v>90</v>
      </c>
      <c r="Q7" s="86">
        <v>430</v>
      </c>
      <c r="S7" s="109"/>
    </row>
    <row r="8" spans="1:19" ht="12" customHeight="1">
      <c r="A8" s="10" t="s">
        <v>12</v>
      </c>
      <c r="B8" s="10"/>
      <c r="C8" s="10"/>
      <c r="D8" s="10"/>
      <c r="E8" s="10"/>
      <c r="F8" s="10"/>
      <c r="G8" s="10"/>
      <c r="H8" s="9"/>
      <c r="I8" s="9"/>
      <c r="J8" s="21"/>
      <c r="K8" s="21"/>
      <c r="L8" s="181"/>
      <c r="M8" s="181"/>
      <c r="N8" s="181"/>
      <c r="O8" s="11"/>
      <c r="P8" s="8"/>
      <c r="Q8" s="22"/>
      <c r="S8" s="109"/>
    </row>
    <row r="9" spans="1:19" ht="12" customHeight="1">
      <c r="A9" s="9" t="s">
        <v>13</v>
      </c>
      <c r="B9" s="9"/>
      <c r="C9" s="9"/>
      <c r="D9" s="9"/>
      <c r="E9" s="9"/>
      <c r="F9" s="9"/>
      <c r="G9" s="9"/>
      <c r="H9" s="9"/>
      <c r="I9" s="9"/>
      <c r="J9" s="170"/>
      <c r="K9" s="171"/>
      <c r="L9" s="171"/>
      <c r="M9" s="171"/>
      <c r="N9" s="171"/>
      <c r="O9" s="11"/>
      <c r="P9" s="12"/>
      <c r="S9" s="109"/>
    </row>
    <row r="10" spans="1:19" ht="16.5" customHeight="1">
      <c r="A10" s="9" t="s">
        <v>136</v>
      </c>
      <c r="B10" s="9"/>
      <c r="C10" s="9"/>
      <c r="D10" s="9"/>
      <c r="E10" s="9"/>
      <c r="F10" s="9"/>
      <c r="G10" s="9"/>
      <c r="H10" s="10"/>
      <c r="I10" s="10"/>
      <c r="J10" s="182" t="s">
        <v>269</v>
      </c>
      <c r="K10" s="182"/>
      <c r="L10" s="183"/>
      <c r="M10" s="183"/>
      <c r="N10" s="183"/>
      <c r="O10" s="85"/>
      <c r="P10" s="12"/>
      <c r="S10" s="109"/>
    </row>
    <row r="11" spans="1:19" ht="51.75" customHeight="1">
      <c r="A11" s="180" t="s">
        <v>153</v>
      </c>
      <c r="B11" s="180"/>
      <c r="C11" s="180"/>
      <c r="D11" s="180"/>
      <c r="E11" s="180"/>
      <c r="F11" s="180"/>
      <c r="G11" s="180"/>
      <c r="H11" s="180"/>
      <c r="I11" s="180"/>
      <c r="J11" s="170" t="s">
        <v>328</v>
      </c>
      <c r="K11" s="171"/>
      <c r="L11" s="171"/>
      <c r="M11" s="171"/>
      <c r="N11" s="171"/>
      <c r="O11" s="11"/>
      <c r="P11" s="12"/>
      <c r="S11" s="109"/>
    </row>
    <row r="12" spans="1:19" ht="5.25" customHeight="1">
      <c r="A12" s="9"/>
      <c r="B12" s="9"/>
      <c r="C12" s="9"/>
      <c r="D12" s="9"/>
      <c r="E12" s="9"/>
      <c r="F12" s="9"/>
      <c r="G12" s="9"/>
      <c r="H12" s="9"/>
      <c r="I12" s="9"/>
      <c r="J12" s="11"/>
      <c r="K12" s="11"/>
      <c r="L12" s="11"/>
      <c r="M12" s="11"/>
      <c r="N12" s="11"/>
      <c r="O12" s="11"/>
      <c r="P12" s="12"/>
      <c r="S12" s="109"/>
    </row>
    <row r="13" spans="1:19" ht="11.25" customHeight="1">
      <c r="A13" s="27" t="s">
        <v>14</v>
      </c>
      <c r="B13" s="179" t="s">
        <v>270</v>
      </c>
      <c r="C13" s="179"/>
      <c r="D13" s="179"/>
      <c r="F13" s="92"/>
      <c r="G13" s="92"/>
      <c r="H13" s="92"/>
      <c r="I13" s="92"/>
      <c r="S13" s="109"/>
    </row>
    <row r="14" spans="1:19" ht="11.25" customHeight="1">
      <c r="A14" s="27" t="s">
        <v>154</v>
      </c>
      <c r="B14" s="93"/>
      <c r="C14" s="26"/>
      <c r="D14" s="26"/>
      <c r="E14" s="26"/>
      <c r="F14" s="92"/>
      <c r="G14" s="92"/>
      <c r="H14" s="92"/>
      <c r="I14" s="92"/>
      <c r="S14" s="109"/>
    </row>
    <row r="15" spans="1:19" s="62" customFormat="1" ht="24" customHeight="1">
      <c r="A15" s="159" t="s">
        <v>15</v>
      </c>
      <c r="B15" s="160"/>
      <c r="C15" s="160"/>
      <c r="D15" s="160"/>
      <c r="E15" s="161"/>
      <c r="F15" s="177" t="s">
        <v>92</v>
      </c>
      <c r="G15" s="177" t="s">
        <v>16</v>
      </c>
      <c r="H15" s="177" t="s">
        <v>93</v>
      </c>
      <c r="I15" s="177" t="s">
        <v>137</v>
      </c>
      <c r="J15" s="186" t="s">
        <v>94</v>
      </c>
      <c r="K15" s="187"/>
      <c r="L15" s="177" t="s">
        <v>17</v>
      </c>
      <c r="M15" s="177" t="s">
        <v>95</v>
      </c>
      <c r="N15" s="186" t="s">
        <v>100</v>
      </c>
      <c r="O15" s="187"/>
      <c r="P15" s="177" t="s">
        <v>101</v>
      </c>
      <c r="Q15" s="186" t="s">
        <v>96</v>
      </c>
      <c r="R15" s="187"/>
      <c r="S15" s="109"/>
    </row>
    <row r="16" spans="1:19" s="62" customFormat="1" ht="57.75" customHeight="1" thickBot="1">
      <c r="A16" s="162"/>
      <c r="B16" s="163"/>
      <c r="C16" s="163"/>
      <c r="D16" s="163"/>
      <c r="E16" s="164"/>
      <c r="F16" s="178"/>
      <c r="G16" s="178"/>
      <c r="H16" s="178"/>
      <c r="I16" s="178"/>
      <c r="J16" s="94" t="s">
        <v>139</v>
      </c>
      <c r="K16" s="94" t="s">
        <v>140</v>
      </c>
      <c r="L16" s="178"/>
      <c r="M16" s="178"/>
      <c r="N16" s="94" t="s">
        <v>139</v>
      </c>
      <c r="O16" s="94" t="s">
        <v>141</v>
      </c>
      <c r="P16" s="178"/>
      <c r="Q16" s="94" t="s">
        <v>139</v>
      </c>
      <c r="R16" s="94" t="s">
        <v>140</v>
      </c>
      <c r="S16" s="109"/>
    </row>
    <row r="17" spans="1:19" s="96" customFormat="1" ht="13.5" customHeight="1" thickBot="1" thickTop="1">
      <c r="A17" s="151">
        <v>1</v>
      </c>
      <c r="B17" s="151"/>
      <c r="C17" s="151"/>
      <c r="D17" s="151"/>
      <c r="E17" s="151"/>
      <c r="F17" s="95">
        <v>2</v>
      </c>
      <c r="G17" s="95">
        <v>3</v>
      </c>
      <c r="H17" s="95">
        <v>4</v>
      </c>
      <c r="I17" s="95">
        <v>5</v>
      </c>
      <c r="J17" s="95">
        <v>6</v>
      </c>
      <c r="K17" s="95">
        <v>7</v>
      </c>
      <c r="L17" s="95">
        <v>8</v>
      </c>
      <c r="M17" s="95">
        <v>9</v>
      </c>
      <c r="N17" s="95">
        <v>10</v>
      </c>
      <c r="O17" s="95">
        <v>11</v>
      </c>
      <c r="P17" s="95">
        <v>12</v>
      </c>
      <c r="Q17" s="95">
        <v>12</v>
      </c>
      <c r="R17" s="95">
        <v>13</v>
      </c>
      <c r="S17" s="110"/>
    </row>
    <row r="18" spans="1:19" s="58" customFormat="1" ht="12" customHeight="1" thickTop="1">
      <c r="A18" s="172" t="s">
        <v>106</v>
      </c>
      <c r="B18" s="172"/>
      <c r="C18" s="172"/>
      <c r="D18" s="172"/>
      <c r="E18" s="172"/>
      <c r="F18" s="28" t="s">
        <v>18</v>
      </c>
      <c r="G18" s="29" t="s">
        <v>19</v>
      </c>
      <c r="H18" s="30">
        <f>H20+H58+H79+H88</f>
        <v>135240</v>
      </c>
      <c r="I18" s="30">
        <f>M18</f>
        <v>94620</v>
      </c>
      <c r="J18" s="30">
        <f aca="true" t="shared" si="0" ref="J18:P18">J20+J58+J79+J88</f>
        <v>0</v>
      </c>
      <c r="K18" s="30">
        <f>K20+K58+K79+K88</f>
        <v>0</v>
      </c>
      <c r="L18" s="30">
        <f t="shared" si="0"/>
        <v>0</v>
      </c>
      <c r="M18" s="30">
        <f t="shared" si="0"/>
        <v>94620</v>
      </c>
      <c r="N18" s="30">
        <f t="shared" si="0"/>
        <v>94620</v>
      </c>
      <c r="O18" s="30"/>
      <c r="P18" s="30">
        <f t="shared" si="0"/>
        <v>0</v>
      </c>
      <c r="Q18" s="30">
        <f>Q20+Q58+Q79+Q88</f>
        <v>0</v>
      </c>
      <c r="R18" s="30">
        <v>0</v>
      </c>
      <c r="S18" s="111"/>
    </row>
    <row r="19" spans="1:19" s="58" customFormat="1" ht="12" customHeight="1">
      <c r="A19" s="167" t="s">
        <v>102</v>
      </c>
      <c r="B19" s="168"/>
      <c r="C19" s="168"/>
      <c r="D19" s="168"/>
      <c r="E19" s="169"/>
      <c r="F19" s="28"/>
      <c r="G19" s="2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>
        <v>0</v>
      </c>
      <c r="S19" s="111"/>
    </row>
    <row r="20" spans="1:19" s="58" customFormat="1" ht="12" customHeight="1">
      <c r="A20" s="173" t="s">
        <v>103</v>
      </c>
      <c r="B20" s="173"/>
      <c r="C20" s="173"/>
      <c r="D20" s="173"/>
      <c r="E20" s="173"/>
      <c r="F20" s="59">
        <v>2000</v>
      </c>
      <c r="G20" s="32" t="s">
        <v>20</v>
      </c>
      <c r="H20" s="33">
        <f>H21+H26+H43+H46+H53+H57</f>
        <v>0</v>
      </c>
      <c r="I20" s="33">
        <f aca="true" t="shared" si="1" ref="I20:Q20">I21+I26+I43+I46+I53+I57</f>
        <v>0</v>
      </c>
      <c r="J20" s="33">
        <f t="shared" si="1"/>
        <v>0</v>
      </c>
      <c r="K20" s="33">
        <f>K21+K26+K43+K46+K53+K57</f>
        <v>0</v>
      </c>
      <c r="L20" s="33">
        <f t="shared" si="1"/>
        <v>0</v>
      </c>
      <c r="M20" s="33">
        <f t="shared" si="1"/>
        <v>0</v>
      </c>
      <c r="N20" s="33">
        <f t="shared" si="1"/>
        <v>0</v>
      </c>
      <c r="O20" s="33"/>
      <c r="P20" s="33">
        <f t="shared" si="1"/>
        <v>0</v>
      </c>
      <c r="Q20" s="33">
        <f t="shared" si="1"/>
        <v>0</v>
      </c>
      <c r="R20" s="33">
        <v>0</v>
      </c>
      <c r="S20" s="111"/>
    </row>
    <row r="21" spans="1:19" s="58" customFormat="1" ht="12" customHeight="1">
      <c r="A21" s="174" t="s">
        <v>107</v>
      </c>
      <c r="B21" s="175"/>
      <c r="C21" s="175"/>
      <c r="D21" s="175"/>
      <c r="E21" s="176"/>
      <c r="F21" s="59">
        <v>2100</v>
      </c>
      <c r="G21" s="32" t="s">
        <v>21</v>
      </c>
      <c r="H21" s="33">
        <f>H22+H25</f>
        <v>0</v>
      </c>
      <c r="I21" s="33">
        <f aca="true" t="shared" si="2" ref="I21:Q21">I22+I25</f>
        <v>0</v>
      </c>
      <c r="J21" s="33">
        <f t="shared" si="2"/>
        <v>0</v>
      </c>
      <c r="K21" s="33">
        <f>K22+K25</f>
        <v>0</v>
      </c>
      <c r="L21" s="33">
        <f t="shared" si="2"/>
        <v>0</v>
      </c>
      <c r="M21" s="33">
        <f t="shared" si="2"/>
        <v>0</v>
      </c>
      <c r="N21" s="33">
        <f t="shared" si="2"/>
        <v>0</v>
      </c>
      <c r="O21" s="33"/>
      <c r="P21" s="33">
        <f t="shared" si="2"/>
        <v>0</v>
      </c>
      <c r="Q21" s="33">
        <f t="shared" si="2"/>
        <v>0</v>
      </c>
      <c r="R21" s="33">
        <v>0</v>
      </c>
      <c r="S21" s="111"/>
    </row>
    <row r="22" spans="1:19" s="60" customFormat="1" ht="12" customHeight="1">
      <c r="A22" s="141" t="s">
        <v>108</v>
      </c>
      <c r="B22" s="141"/>
      <c r="C22" s="141"/>
      <c r="D22" s="141"/>
      <c r="E22" s="141"/>
      <c r="F22" s="34">
        <v>2110</v>
      </c>
      <c r="G22" s="35" t="s">
        <v>22</v>
      </c>
      <c r="H22" s="36">
        <f>H23+H24</f>
        <v>0</v>
      </c>
      <c r="I22" s="36">
        <f aca="true" t="shared" si="3" ref="I22:Q22">I23+I24</f>
        <v>0</v>
      </c>
      <c r="J22" s="36">
        <f t="shared" si="3"/>
        <v>0</v>
      </c>
      <c r="K22" s="36">
        <f>K23+K24</f>
        <v>0</v>
      </c>
      <c r="L22" s="36">
        <f t="shared" si="3"/>
        <v>0</v>
      </c>
      <c r="M22" s="36">
        <f t="shared" si="3"/>
        <v>0</v>
      </c>
      <c r="N22" s="36">
        <f t="shared" si="3"/>
        <v>0</v>
      </c>
      <c r="O22" s="36"/>
      <c r="P22" s="36">
        <f t="shared" si="3"/>
        <v>0</v>
      </c>
      <c r="Q22" s="36">
        <f t="shared" si="3"/>
        <v>0</v>
      </c>
      <c r="R22" s="36">
        <v>0</v>
      </c>
      <c r="S22" s="112"/>
    </row>
    <row r="23" spans="1:19" s="62" customFormat="1" ht="12" customHeight="1">
      <c r="A23" s="146" t="s">
        <v>23</v>
      </c>
      <c r="B23" s="146"/>
      <c r="C23" s="146"/>
      <c r="D23" s="146"/>
      <c r="E23" s="146"/>
      <c r="F23" s="61">
        <v>2111</v>
      </c>
      <c r="G23" s="37" t="s">
        <v>24</v>
      </c>
      <c r="H23" s="38">
        <f>СМЕТА("5411/"&amp;N&amp;"[,"&amp;P&amp;","&amp;$F23&amp;"]",A,B)</f>
        <v>0</v>
      </c>
      <c r="I23" s="38">
        <f>СМЕТА("5411/"&amp;N&amp;"[,"&amp;P&amp;","&amp;$F23&amp;"]",A,B,1,MONTH(B))</f>
        <v>0</v>
      </c>
      <c r="J23" s="38">
        <f>ОСДЕ("2313/"&amp;N&amp;"[,"&amp;P&amp;","&amp;$F23&amp;"]",A)</f>
        <v>0</v>
      </c>
      <c r="K23" s="38">
        <v>0</v>
      </c>
      <c r="L23" s="38">
        <v>0</v>
      </c>
      <c r="M23" s="38">
        <f>ОБДЕ("2313/"&amp;N&amp;"[,"&amp;P&amp;","&amp;$F23&amp;"]","5411/"&amp;N,A,B)-ОБКР("2313/"&amp;N&amp;"[,"&amp;P&amp;","&amp;$F23&amp;"]","5411/"&amp;N,A,B)</f>
        <v>0</v>
      </c>
      <c r="N23" s="39">
        <f>ОБКР("2313/"&amp;N&amp;"[,"&amp;P&amp;","&amp;$F23&amp;"]","",A,B)-ОБДЕ("2313/"&amp;N&amp;"[,"&amp;P&amp;","&amp;$F23&amp;"]","",A,B)+ОБДЕ("2313/"&amp;N&amp;"[,"&amp;P&amp;","&amp;$F23&amp;"]","5411/"&amp;N,A,B)-ОБКР("2313/"&amp;N&amp;"[,"&amp;P&amp;","&amp;$F23&amp;"]","5411/"&amp;N,A,B)</f>
        <v>0</v>
      </c>
      <c r="O23" s="39">
        <v>0</v>
      </c>
      <c r="P23" s="40">
        <f>ОБДЕ("8441/"&amp;N&amp;"[,"&amp;P&amp;","&amp;$F23&amp;"]","",A,B)-ОБКР("8441/"&amp;N&amp;"[,"&amp;P&amp;","&amp;$F23&amp;"]","",A,B)</f>
        <v>0</v>
      </c>
      <c r="Q23" s="38">
        <f>SUM(J23,L23,M23)-N23</f>
        <v>0</v>
      </c>
      <c r="R23" s="38">
        <v>0</v>
      </c>
      <c r="S23" s="111"/>
    </row>
    <row r="24" spans="1:19" s="62" customFormat="1" ht="12" customHeight="1">
      <c r="A24" s="146" t="s">
        <v>109</v>
      </c>
      <c r="B24" s="146"/>
      <c r="C24" s="146"/>
      <c r="D24" s="146"/>
      <c r="E24" s="146"/>
      <c r="F24" s="61">
        <v>2112</v>
      </c>
      <c r="G24" s="37" t="s">
        <v>25</v>
      </c>
      <c r="H24" s="38">
        <f>СМЕТА("5411/"&amp;N&amp;"[,"&amp;P&amp;","&amp;$F24&amp;"]",A,B)</f>
        <v>0</v>
      </c>
      <c r="I24" s="38">
        <f>СМЕТА("5411/"&amp;N&amp;"[,"&amp;P&amp;","&amp;$F24&amp;"]",A,B,1,MONTH(B))</f>
        <v>0</v>
      </c>
      <c r="J24" s="38">
        <f>ОСДЕ("2313/"&amp;N&amp;"[,"&amp;P&amp;","&amp;$F24&amp;"]",A)</f>
        <v>0</v>
      </c>
      <c r="K24" s="38">
        <v>0</v>
      </c>
      <c r="L24" s="38">
        <v>0</v>
      </c>
      <c r="M24" s="38">
        <f>ОБДЕ("2313/"&amp;N&amp;"[,"&amp;P&amp;","&amp;$F24&amp;"]","5411/"&amp;N,A,B)-ОБКР("2313/"&amp;N&amp;"[,"&amp;P&amp;","&amp;$F24&amp;"]","5411/"&amp;N,A,B)</f>
        <v>0</v>
      </c>
      <c r="N24" s="39">
        <f>ОБКР("2313/"&amp;N&amp;"[,"&amp;P&amp;","&amp;$F24&amp;"]","",A,B)-ОБДЕ("2313/"&amp;N&amp;"[,"&amp;P&amp;","&amp;$F24&amp;"]","",A,B)+ОБДЕ("2313/"&amp;N&amp;"[,"&amp;P&amp;","&amp;$F24&amp;"]","5411/"&amp;N,A,B)-ОБКР("2313/"&amp;N&amp;"[,"&amp;P&amp;","&amp;$F24&amp;"]","5411/"&amp;N,A,B)</f>
        <v>0</v>
      </c>
      <c r="O24" s="39">
        <v>0</v>
      </c>
      <c r="P24" s="40">
        <f>ОБДЕ("8441/"&amp;N&amp;"[,"&amp;P&amp;","&amp;$F24&amp;"]","",A,B)-ОБКР("8441/"&amp;N&amp;"[,"&amp;P&amp;","&amp;$F24&amp;"]","",A,B)</f>
        <v>0</v>
      </c>
      <c r="Q24" s="38">
        <f>SUM(J24,L24,M24)-N24</f>
        <v>0</v>
      </c>
      <c r="R24" s="38">
        <v>0</v>
      </c>
      <c r="S24" s="111"/>
    </row>
    <row r="25" spans="1:19" s="64" customFormat="1" ht="12" customHeight="1">
      <c r="A25" s="141" t="s">
        <v>110</v>
      </c>
      <c r="B25" s="141"/>
      <c r="C25" s="141"/>
      <c r="D25" s="141"/>
      <c r="E25" s="141"/>
      <c r="F25" s="34">
        <v>2120</v>
      </c>
      <c r="G25" s="63" t="s">
        <v>26</v>
      </c>
      <c r="H25" s="38">
        <f>СМЕТА("5411/"&amp;N&amp;"[,"&amp;P&amp;","&amp;$F25&amp;"]",A,B)</f>
        <v>0</v>
      </c>
      <c r="I25" s="38">
        <f>СМЕТА("5411/"&amp;N&amp;"[,"&amp;P&amp;","&amp;$F25&amp;"]",A,B,1,MONTH(B))</f>
        <v>0</v>
      </c>
      <c r="J25" s="38">
        <f>ОСДЕ("2313/"&amp;N&amp;"[,"&amp;P&amp;","&amp;$F25&amp;"]",A)</f>
        <v>0</v>
      </c>
      <c r="K25" s="38">
        <v>0</v>
      </c>
      <c r="L25" s="54">
        <v>0</v>
      </c>
      <c r="M25" s="38">
        <f>ОБДЕ("2313/"&amp;N&amp;"[,"&amp;P&amp;","&amp;$F25&amp;"]","5411/"&amp;N,A,B)-ОБКР("2313/"&amp;N&amp;"[,"&amp;P&amp;","&amp;$F25&amp;"]","5411/"&amp;N,A,B)</f>
        <v>0</v>
      </c>
      <c r="N25" s="39">
        <f>ОБКР("2313/"&amp;N&amp;"[,"&amp;P&amp;","&amp;$F25&amp;"]","",A,B)-ОБДЕ("2313/"&amp;N&amp;"[,"&amp;P&amp;","&amp;$F25&amp;"]","",A,B)+ОБДЕ("2313/"&amp;N&amp;"[,"&amp;P&amp;","&amp;$F25&amp;"]","5411/"&amp;N,A,B)-ОБКР("2313/"&amp;N&amp;"[,"&amp;P&amp;","&amp;$F25&amp;"]","5411/"&amp;N,A,B)</f>
        <v>0</v>
      </c>
      <c r="O25" s="39">
        <v>0</v>
      </c>
      <c r="P25" s="40">
        <f>ОБДЕ("8441/"&amp;N&amp;"[,"&amp;P&amp;","&amp;$F25&amp;"]","",A,B)-ОБКР("8441/"&amp;N&amp;"[,"&amp;P&amp;","&amp;$F25&amp;"]","",A,B)</f>
        <v>0</v>
      </c>
      <c r="Q25" s="36">
        <f>SUM(J25,L25,M25)-N25</f>
        <v>0</v>
      </c>
      <c r="R25" s="36">
        <v>0</v>
      </c>
      <c r="S25" s="112"/>
    </row>
    <row r="26" spans="1:19" s="64" customFormat="1" ht="12" customHeight="1">
      <c r="A26" s="147" t="s">
        <v>111</v>
      </c>
      <c r="B26" s="147"/>
      <c r="C26" s="147"/>
      <c r="D26" s="147"/>
      <c r="E26" s="147"/>
      <c r="F26" s="65">
        <v>2200</v>
      </c>
      <c r="G26" s="52" t="s">
        <v>27</v>
      </c>
      <c r="H26" s="53">
        <f>H27+H28+H29+H30+H31+H32+H33+H40</f>
        <v>0</v>
      </c>
      <c r="I26" s="53">
        <f aca="true" t="shared" si="4" ref="I26:P26">I27+I28+I29+I30+I31+I32+I33+I40</f>
        <v>0</v>
      </c>
      <c r="J26" s="53">
        <f t="shared" si="4"/>
        <v>0</v>
      </c>
      <c r="K26" s="53">
        <f>K27+K28+K29+K30+K31+K32+K33+K40</f>
        <v>0</v>
      </c>
      <c r="L26" s="53">
        <f t="shared" si="4"/>
        <v>0</v>
      </c>
      <c r="M26" s="53">
        <f t="shared" si="4"/>
        <v>0</v>
      </c>
      <c r="N26" s="53">
        <f t="shared" si="4"/>
        <v>0</v>
      </c>
      <c r="O26" s="53"/>
      <c r="P26" s="53">
        <f t="shared" si="4"/>
        <v>0</v>
      </c>
      <c r="Q26" s="53">
        <f>Q27+Q28+Q29+Q30+Q31+Q32+Q33+Q40</f>
        <v>0</v>
      </c>
      <c r="R26" s="53">
        <v>0</v>
      </c>
      <c r="S26" s="112"/>
    </row>
    <row r="27" spans="1:19" s="62" customFormat="1" ht="12" customHeight="1">
      <c r="A27" s="145" t="s">
        <v>112</v>
      </c>
      <c r="B27" s="145"/>
      <c r="C27" s="145"/>
      <c r="D27" s="145"/>
      <c r="E27" s="145"/>
      <c r="F27" s="66">
        <v>2210</v>
      </c>
      <c r="G27" s="67" t="s">
        <v>28</v>
      </c>
      <c r="H27" s="38">
        <f aca="true" t="shared" si="5" ref="H27:H32">СМЕТА("5411/"&amp;N&amp;"[,"&amp;P&amp;","&amp;$F27&amp;"]",A,B)</f>
        <v>0</v>
      </c>
      <c r="I27" s="38">
        <f aca="true" t="shared" si="6" ref="I27:I32">СМЕТА("5411/"&amp;N&amp;"[,"&amp;P&amp;","&amp;$F27&amp;"]",A,B,1,MONTH(B))</f>
        <v>0</v>
      </c>
      <c r="J27" s="38">
        <f aca="true" t="shared" si="7" ref="J27:J32">ОСДЕ("2313/"&amp;N&amp;"[,"&amp;P&amp;","&amp;$F27&amp;"]",A)</f>
        <v>0</v>
      </c>
      <c r="K27" s="38">
        <v>0</v>
      </c>
      <c r="L27" s="54">
        <v>0</v>
      </c>
      <c r="M27" s="38">
        <f>ОБДЕ("2313/"&amp;N&amp;"[,"&amp;P&amp;","&amp;$F27&amp;"]","5411/"&amp;N,A,B)-ОБКР("2313/"&amp;N&amp;"[,"&amp;P&amp;","&amp;$F27&amp;"]","5411/"&amp;N,A,B)</f>
        <v>0</v>
      </c>
      <c r="N27" s="39">
        <f>ОБКР("2313/"&amp;N&amp;"[,"&amp;P&amp;","&amp;$F27&amp;"]","",A,B)-ОБДЕ("2313/"&amp;N&amp;"[,"&amp;P&amp;","&amp;$F27&amp;"]","",A,B)+ОБДЕ("2313/"&amp;N&amp;"[,"&amp;P&amp;","&amp;$F27&amp;"]","5411/"&amp;N,A,B)-ОБКР("2313/"&amp;N&amp;"[,"&amp;P&amp;","&amp;$F27&amp;"]","5411/"&amp;N,A,B)</f>
        <v>0</v>
      </c>
      <c r="O27" s="39">
        <v>0</v>
      </c>
      <c r="P27" s="40">
        <f>ОБДЕ("8441/"&amp;N&amp;"[,"&amp;P&amp;","&amp;$F27&amp;"]","",A,B)-ОБКР("8441/"&amp;N&amp;"[,"&amp;P&amp;","&amp;$F27&amp;"]","",A,B)</f>
        <v>0</v>
      </c>
      <c r="Q27" s="54">
        <f aca="true" t="shared" si="8" ref="Q27:Q32">SUM(J27,L27,M27)-N27</f>
        <v>0</v>
      </c>
      <c r="R27" s="54">
        <v>0</v>
      </c>
      <c r="S27" s="111"/>
    </row>
    <row r="28" spans="1:19" s="62" customFormat="1" ht="12" customHeight="1">
      <c r="A28" s="145" t="s">
        <v>113</v>
      </c>
      <c r="B28" s="145"/>
      <c r="C28" s="145"/>
      <c r="D28" s="145"/>
      <c r="E28" s="145"/>
      <c r="F28" s="66">
        <v>2220</v>
      </c>
      <c r="G28" s="67" t="s">
        <v>29</v>
      </c>
      <c r="H28" s="38">
        <f t="shared" si="5"/>
        <v>0</v>
      </c>
      <c r="I28" s="38">
        <f t="shared" si="6"/>
        <v>0</v>
      </c>
      <c r="J28" s="38">
        <f t="shared" si="7"/>
        <v>0</v>
      </c>
      <c r="K28" s="38">
        <v>0</v>
      </c>
      <c r="L28" s="54">
        <v>0</v>
      </c>
      <c r="M28" s="38">
        <f>ОБДЕ("2313/"&amp;N&amp;"[,"&amp;P&amp;","&amp;$F28&amp;"]","5411/"&amp;N,A,B)-ОБКР("2313/"&amp;N&amp;"[,"&amp;P&amp;","&amp;$F28&amp;"]","5411/"&amp;N,A,B)</f>
        <v>0</v>
      </c>
      <c r="N28" s="39">
        <f>ОБКР("2313/"&amp;N&amp;"[,"&amp;P&amp;","&amp;$F28&amp;"]","",A,B)-ОБДЕ("2313/"&amp;N&amp;"[,"&amp;P&amp;","&amp;$F28&amp;"]","",A,B)+ОБДЕ("2313/"&amp;N&amp;"[,"&amp;P&amp;","&amp;$F28&amp;"]","5411/"&amp;N,A,B)-ОБКР("2313/"&amp;N&amp;"[,"&amp;P&amp;","&amp;$F28&amp;"]","5411/"&amp;N,A,B)</f>
        <v>0</v>
      </c>
      <c r="O28" s="39">
        <v>0</v>
      </c>
      <c r="P28" s="40">
        <f>ОБДЕ("8441/"&amp;N&amp;"[,"&amp;P&amp;","&amp;$F28&amp;"]","",A,B)-ОБКР("8441/"&amp;N&amp;"[,"&amp;P&amp;","&amp;$F28&amp;"]","",A,B)</f>
        <v>0</v>
      </c>
      <c r="Q28" s="54">
        <f t="shared" si="8"/>
        <v>0</v>
      </c>
      <c r="R28" s="54">
        <v>0</v>
      </c>
      <c r="S28" s="111"/>
    </row>
    <row r="29" spans="1:19" s="62" customFormat="1" ht="12" customHeight="1">
      <c r="A29" s="145" t="s">
        <v>114</v>
      </c>
      <c r="B29" s="145"/>
      <c r="C29" s="145"/>
      <c r="D29" s="145"/>
      <c r="E29" s="145"/>
      <c r="F29" s="66">
        <v>2230</v>
      </c>
      <c r="G29" s="67" t="s">
        <v>30</v>
      </c>
      <c r="H29" s="38">
        <f t="shared" si="5"/>
        <v>0</v>
      </c>
      <c r="I29" s="38">
        <f t="shared" si="6"/>
        <v>0</v>
      </c>
      <c r="J29" s="38">
        <f t="shared" si="7"/>
        <v>0</v>
      </c>
      <c r="K29" s="38">
        <v>0</v>
      </c>
      <c r="L29" s="54">
        <v>0</v>
      </c>
      <c r="M29" s="38">
        <f>ОБДЕ("2313/"&amp;N&amp;"[,"&amp;P&amp;","&amp;$F29&amp;"]","5411/"&amp;N,A,B)-ОБКР("2313/"&amp;N&amp;"[,"&amp;P&amp;","&amp;$F29&amp;"]","5411/"&amp;N,A,B)</f>
        <v>0</v>
      </c>
      <c r="N29" s="39">
        <f>ОБКР("2313/"&amp;N&amp;"[,"&amp;P&amp;","&amp;$F29&amp;"]","",A,B)-ОБДЕ("2313/"&amp;N&amp;"[,"&amp;P&amp;","&amp;$F29&amp;"]","",A,B)+ОБДЕ("2313/"&amp;N&amp;"[,"&amp;P&amp;","&amp;$F29&amp;"]","5411/"&amp;N,A,B)-ОБКР("2313/"&amp;N&amp;"[,"&amp;P&amp;","&amp;$F29&amp;"]","5411/"&amp;N,A,B)</f>
        <v>0</v>
      </c>
      <c r="O29" s="39">
        <v>0</v>
      </c>
      <c r="P29" s="40">
        <f>ОБДЕ("8441/"&amp;N&amp;"[,"&amp;P&amp;","&amp;$F29&amp;"]","",A,B)-ОБКР("8441/"&amp;N&amp;"[,"&amp;P&amp;","&amp;$F29&amp;"]","",A,B)</f>
        <v>0</v>
      </c>
      <c r="Q29" s="54">
        <f t="shared" si="8"/>
        <v>0</v>
      </c>
      <c r="R29" s="54">
        <v>0</v>
      </c>
      <c r="S29" s="111"/>
    </row>
    <row r="30" spans="1:19" s="62" customFormat="1" ht="12" customHeight="1">
      <c r="A30" s="145" t="s">
        <v>115</v>
      </c>
      <c r="B30" s="145"/>
      <c r="C30" s="145"/>
      <c r="D30" s="145"/>
      <c r="E30" s="145"/>
      <c r="F30" s="66">
        <v>2240</v>
      </c>
      <c r="G30" s="55" t="s">
        <v>31</v>
      </c>
      <c r="H30" s="38">
        <f t="shared" si="5"/>
        <v>0</v>
      </c>
      <c r="I30" s="38">
        <f t="shared" si="6"/>
        <v>0</v>
      </c>
      <c r="J30" s="38">
        <f t="shared" si="7"/>
        <v>0</v>
      </c>
      <c r="K30" s="38">
        <v>0</v>
      </c>
      <c r="L30" s="54">
        <v>0</v>
      </c>
      <c r="M30" s="38">
        <f>ОБДЕ("2313/"&amp;N&amp;"[,"&amp;P&amp;","&amp;$F30&amp;"]","5411/"&amp;N,A,B)-ОБКР("2313/"&amp;N&amp;"[,"&amp;P&amp;","&amp;$F30&amp;"]","5411/"&amp;N,A,B)</f>
        <v>0</v>
      </c>
      <c r="N30" s="39">
        <f>ОБКР("2313/"&amp;N&amp;"[,"&amp;P&amp;","&amp;$F30&amp;"]","",A,B)-ОБДЕ("2313/"&amp;N&amp;"[,"&amp;P&amp;","&amp;$F30&amp;"]","",A,B)+ОБДЕ("2313/"&amp;N&amp;"[,"&amp;P&amp;","&amp;$F30&amp;"]","5411/"&amp;N,A,B)-ОБКР("2313/"&amp;N&amp;"[,"&amp;P&amp;","&amp;$F30&amp;"]","5411/"&amp;N,A,B)</f>
        <v>0</v>
      </c>
      <c r="O30" s="39">
        <v>0</v>
      </c>
      <c r="P30" s="40">
        <f>ОБДЕ("8441/"&amp;N&amp;"[,"&amp;P&amp;","&amp;$F30&amp;"]","",A,B)-ОБКР("8441/"&amp;N&amp;"[,"&amp;P&amp;","&amp;$F30&amp;"]","",A,B)</f>
        <v>0</v>
      </c>
      <c r="Q30" s="54">
        <f t="shared" si="8"/>
        <v>0</v>
      </c>
      <c r="R30" s="54">
        <v>0</v>
      </c>
      <c r="S30" s="111"/>
    </row>
    <row r="31" spans="1:19" s="60" customFormat="1" ht="12" customHeight="1">
      <c r="A31" s="141" t="s">
        <v>33</v>
      </c>
      <c r="B31" s="141"/>
      <c r="C31" s="141"/>
      <c r="D31" s="141"/>
      <c r="E31" s="141"/>
      <c r="F31" s="34">
        <v>2250</v>
      </c>
      <c r="G31" s="63" t="s">
        <v>32</v>
      </c>
      <c r="H31" s="38">
        <f t="shared" si="5"/>
        <v>0</v>
      </c>
      <c r="I31" s="38">
        <f t="shared" si="6"/>
        <v>0</v>
      </c>
      <c r="J31" s="38">
        <f t="shared" si="7"/>
        <v>0</v>
      </c>
      <c r="K31" s="38">
        <v>0</v>
      </c>
      <c r="L31" s="36">
        <v>0</v>
      </c>
      <c r="M31" s="38">
        <f>ОБДЕ("2313/"&amp;N&amp;"[,"&amp;P&amp;","&amp;$F31&amp;"]","5411/"&amp;N,A,B)-ОБКР("2313/"&amp;N&amp;"[,"&amp;P&amp;","&amp;$F31&amp;"]","5411/"&amp;N,A,B)</f>
        <v>0</v>
      </c>
      <c r="N31" s="39">
        <f>ОБКР("2313/"&amp;N&amp;"[,"&amp;P&amp;","&amp;$F31&amp;"]","",A,B)-ОБДЕ("2313/"&amp;N&amp;"[,"&amp;P&amp;","&amp;$F31&amp;"]","",A,B)+ОБДЕ("2313/"&amp;N&amp;"[,"&amp;P&amp;","&amp;$F31&amp;"]","5411/"&amp;N,A,B)-ОБКР("2313/"&amp;N&amp;"[,"&amp;P&amp;","&amp;$F31&amp;"]","5411/"&amp;N,A,B)</f>
        <v>0</v>
      </c>
      <c r="O31" s="39">
        <v>0</v>
      </c>
      <c r="P31" s="40">
        <f>ОБДЕ("8441/"&amp;N&amp;"[,"&amp;P&amp;","&amp;$F31&amp;"]","",A,B)-ОБКР("8441/"&amp;N&amp;"[,"&amp;P&amp;","&amp;$F31&amp;"]","",A,B)</f>
        <v>0</v>
      </c>
      <c r="Q31" s="36">
        <f t="shared" si="8"/>
        <v>0</v>
      </c>
      <c r="R31" s="36">
        <v>0</v>
      </c>
      <c r="S31" s="112"/>
    </row>
    <row r="32" spans="1:19" s="60" customFormat="1" ht="12" customHeight="1">
      <c r="A32" s="141" t="s">
        <v>116</v>
      </c>
      <c r="B32" s="141"/>
      <c r="C32" s="141"/>
      <c r="D32" s="141"/>
      <c r="E32" s="141"/>
      <c r="F32" s="34">
        <v>2260</v>
      </c>
      <c r="G32" s="63" t="s">
        <v>34</v>
      </c>
      <c r="H32" s="38">
        <f t="shared" si="5"/>
        <v>0</v>
      </c>
      <c r="I32" s="38">
        <f t="shared" si="6"/>
        <v>0</v>
      </c>
      <c r="J32" s="38">
        <f t="shared" si="7"/>
        <v>0</v>
      </c>
      <c r="K32" s="38">
        <v>0</v>
      </c>
      <c r="L32" s="36">
        <v>0</v>
      </c>
      <c r="M32" s="38">
        <f>ОБДЕ("2313/"&amp;N&amp;"[,"&amp;P&amp;","&amp;$F32&amp;"]","5411/"&amp;N,A,B)-ОБКР("2313/"&amp;N&amp;"[,"&amp;P&amp;","&amp;$F32&amp;"]","5411/"&amp;N,A,B)</f>
        <v>0</v>
      </c>
      <c r="N32" s="39">
        <f>ОБКР("2313/"&amp;N&amp;"[,"&amp;P&amp;","&amp;$F32&amp;"]","",A,B)-ОБДЕ("2313/"&amp;N&amp;"[,"&amp;P&amp;","&amp;$F32&amp;"]","",A,B)+ОБДЕ("2313/"&amp;N&amp;"[,"&amp;P&amp;","&amp;$F32&amp;"]","5411/"&amp;N,A,B)-ОБКР("2313/"&amp;N&amp;"[,"&amp;P&amp;","&amp;$F32&amp;"]","5411/"&amp;N,A,B)</f>
        <v>0</v>
      </c>
      <c r="O32" s="39">
        <v>0</v>
      </c>
      <c r="P32" s="40">
        <f>ОБДЕ("8441/"&amp;N&amp;"[,"&amp;P&amp;","&amp;$F32&amp;"]","",A,B)-ОБКР("8441/"&amp;N&amp;"[,"&amp;P&amp;","&amp;$F32&amp;"]","",A,B)</f>
        <v>0</v>
      </c>
      <c r="Q32" s="36">
        <f t="shared" si="8"/>
        <v>0</v>
      </c>
      <c r="R32" s="36">
        <v>0</v>
      </c>
      <c r="S32" s="112"/>
    </row>
    <row r="33" spans="1:19" s="60" customFormat="1" ht="12" customHeight="1">
      <c r="A33" s="141" t="s">
        <v>36</v>
      </c>
      <c r="B33" s="141"/>
      <c r="C33" s="141"/>
      <c r="D33" s="141"/>
      <c r="E33" s="141"/>
      <c r="F33" s="34">
        <v>2270</v>
      </c>
      <c r="G33" s="63" t="s">
        <v>35</v>
      </c>
      <c r="H33" s="54">
        <f aca="true" t="shared" si="9" ref="H33:N33">SUM(H34:H39)</f>
        <v>0</v>
      </c>
      <c r="I33" s="54">
        <f t="shared" si="9"/>
        <v>0</v>
      </c>
      <c r="J33" s="54">
        <f t="shared" si="9"/>
        <v>0</v>
      </c>
      <c r="K33" s="54">
        <f t="shared" si="9"/>
        <v>0</v>
      </c>
      <c r="L33" s="54">
        <f t="shared" si="9"/>
        <v>0</v>
      </c>
      <c r="M33" s="54">
        <f t="shared" si="9"/>
        <v>0</v>
      </c>
      <c r="N33" s="54">
        <f t="shared" si="9"/>
        <v>0</v>
      </c>
      <c r="O33" s="54"/>
      <c r="P33" s="54">
        <f>SUM(P34:P39)</f>
        <v>0</v>
      </c>
      <c r="Q33" s="54">
        <f>SUM(Q34:Q39)</f>
        <v>0</v>
      </c>
      <c r="R33" s="54">
        <v>0</v>
      </c>
      <c r="S33" s="112"/>
    </row>
    <row r="34" spans="1:19" s="62" customFormat="1" ht="12" customHeight="1">
      <c r="A34" s="146" t="s">
        <v>38</v>
      </c>
      <c r="B34" s="146"/>
      <c r="C34" s="146"/>
      <c r="D34" s="146"/>
      <c r="E34" s="146"/>
      <c r="F34" s="61">
        <v>2271</v>
      </c>
      <c r="G34" s="68" t="s">
        <v>37</v>
      </c>
      <c r="H34" s="38">
        <f aca="true" t="shared" si="10" ref="H34:H39">СМЕТА("5411/"&amp;N&amp;"[,"&amp;P&amp;","&amp;$F34&amp;"]",A,B)</f>
        <v>0</v>
      </c>
      <c r="I34" s="38">
        <f aca="true" t="shared" si="11" ref="I34:I39">СМЕТА("5411/"&amp;N&amp;"[,"&amp;P&amp;","&amp;$F34&amp;"]",A,B,1,MONTH(B))</f>
        <v>0</v>
      </c>
      <c r="J34" s="38">
        <f aca="true" t="shared" si="12" ref="J34:J39">ОСДЕ("2313/"&amp;N&amp;"[,"&amp;P&amp;","&amp;$F34&amp;"]",A)</f>
        <v>0</v>
      </c>
      <c r="K34" s="38">
        <v>0</v>
      </c>
      <c r="L34" s="38">
        <v>0</v>
      </c>
      <c r="M34" s="38">
        <f>ОБДЕ("2313/"&amp;N&amp;"[,"&amp;P&amp;","&amp;$F34&amp;"]","5411/"&amp;N,A,B)-ОБКР("2313/"&amp;N&amp;"[,"&amp;P&amp;","&amp;$F34&amp;"]","5411/"&amp;N,A,B)</f>
        <v>0</v>
      </c>
      <c r="N34" s="39">
        <f>ОБКР("2313/"&amp;N&amp;"[,"&amp;P&amp;","&amp;$F34&amp;"]","",A,B)-ОБДЕ("2313/"&amp;N&amp;"[,"&amp;P&amp;","&amp;$F34&amp;"]","",A,B)+ОБДЕ("2313/"&amp;N&amp;"[,"&amp;P&amp;","&amp;$F34&amp;"]","5411/"&amp;N,A,B)-ОБКР("2313/"&amp;N&amp;"[,"&amp;P&amp;","&amp;$F34&amp;"]","5411/"&amp;N,A,B)</f>
        <v>0</v>
      </c>
      <c r="O34" s="39">
        <v>0</v>
      </c>
      <c r="P34" s="40">
        <f>ОБДЕ("8441/"&amp;N&amp;"[,"&amp;P&amp;","&amp;$F34&amp;"]","",A,B)-ОБКР("8441/"&amp;N&amp;"[,"&amp;P&amp;","&amp;$F34&amp;"]","",A,B)</f>
        <v>0</v>
      </c>
      <c r="Q34" s="38">
        <f aca="true" t="shared" si="13" ref="Q34:Q39">SUM(J34,L34,M34)-N34</f>
        <v>0</v>
      </c>
      <c r="R34" s="38">
        <v>0</v>
      </c>
      <c r="S34" s="111"/>
    </row>
    <row r="35" spans="1:19" s="62" customFormat="1" ht="12" customHeight="1">
      <c r="A35" s="146" t="s">
        <v>40</v>
      </c>
      <c r="B35" s="146"/>
      <c r="C35" s="146"/>
      <c r="D35" s="146"/>
      <c r="E35" s="146"/>
      <c r="F35" s="61">
        <v>2272</v>
      </c>
      <c r="G35" s="68" t="s">
        <v>39</v>
      </c>
      <c r="H35" s="38">
        <f t="shared" si="10"/>
        <v>0</v>
      </c>
      <c r="I35" s="38">
        <f t="shared" si="11"/>
        <v>0</v>
      </c>
      <c r="J35" s="38">
        <f t="shared" si="12"/>
        <v>0</v>
      </c>
      <c r="K35" s="38">
        <v>0</v>
      </c>
      <c r="L35" s="38">
        <v>0</v>
      </c>
      <c r="M35" s="38">
        <f>ОБДЕ("2313/"&amp;N&amp;"[,"&amp;P&amp;","&amp;$F35&amp;"]","5411/"&amp;N,A,B)-ОБКР("2313/"&amp;N&amp;"[,"&amp;P&amp;","&amp;$F35&amp;"]","5411/"&amp;N,A,B)</f>
        <v>0</v>
      </c>
      <c r="N35" s="39">
        <f>ОБКР("2313/"&amp;N&amp;"[,"&amp;P&amp;","&amp;$F35&amp;"]","",A,B)-ОБДЕ("2313/"&amp;N&amp;"[,"&amp;P&amp;","&amp;$F35&amp;"]","",A,B)+ОБДЕ("2313/"&amp;N&amp;"[,"&amp;P&amp;","&amp;$F35&amp;"]","5411/"&amp;N,A,B)-ОБКР("2313/"&amp;N&amp;"[,"&amp;P&amp;","&amp;$F35&amp;"]","5411/"&amp;N,A,B)</f>
        <v>0</v>
      </c>
      <c r="O35" s="39">
        <v>0</v>
      </c>
      <c r="P35" s="40">
        <f>ОБДЕ("8441/"&amp;N&amp;"[,"&amp;P&amp;","&amp;$F35&amp;"]","",A,B)-ОБКР("8441/"&amp;N&amp;"[,"&amp;P&amp;","&amp;$F35&amp;"]","",A,B)</f>
        <v>0</v>
      </c>
      <c r="Q35" s="38">
        <f t="shared" si="13"/>
        <v>0</v>
      </c>
      <c r="R35" s="38">
        <v>0</v>
      </c>
      <c r="S35" s="111"/>
    </row>
    <row r="36" spans="1:19" s="62" customFormat="1" ht="12" customHeight="1">
      <c r="A36" s="146" t="s">
        <v>42</v>
      </c>
      <c r="B36" s="146"/>
      <c r="C36" s="146"/>
      <c r="D36" s="146"/>
      <c r="E36" s="146"/>
      <c r="F36" s="61">
        <v>2273</v>
      </c>
      <c r="G36" s="37" t="s">
        <v>41</v>
      </c>
      <c r="H36" s="38">
        <f t="shared" si="10"/>
        <v>0</v>
      </c>
      <c r="I36" s="38">
        <f t="shared" si="11"/>
        <v>0</v>
      </c>
      <c r="J36" s="38">
        <f t="shared" si="12"/>
        <v>0</v>
      </c>
      <c r="K36" s="38">
        <v>0</v>
      </c>
      <c r="L36" s="38">
        <v>0</v>
      </c>
      <c r="M36" s="38">
        <f>ОБДЕ("2313/"&amp;N&amp;"[,"&amp;P&amp;","&amp;$F36&amp;"]","5411/"&amp;N,A,B)-ОБКР("2313/"&amp;N&amp;"[,"&amp;P&amp;","&amp;$F36&amp;"]","5411/"&amp;N,A,B)</f>
        <v>0</v>
      </c>
      <c r="N36" s="39">
        <f>ОБКР("2313/"&amp;N&amp;"[,"&amp;P&amp;","&amp;$F36&amp;"]","",A,B)-ОБДЕ("2313/"&amp;N&amp;"[,"&amp;P&amp;","&amp;$F36&amp;"]","",A,B)+ОБДЕ("2313/"&amp;N&amp;"[,"&amp;P&amp;","&amp;$F36&amp;"]","5411/"&amp;N,A,B)-ОБКР("2313/"&amp;N&amp;"[,"&amp;P&amp;","&amp;$F36&amp;"]","5411/"&amp;N,A,B)</f>
        <v>0</v>
      </c>
      <c r="O36" s="39">
        <v>0</v>
      </c>
      <c r="P36" s="40">
        <f>ОБДЕ("8441/"&amp;N&amp;"[,"&amp;P&amp;","&amp;$F36&amp;"]","",A,B)-ОБКР("8441/"&amp;N&amp;"[,"&amp;P&amp;","&amp;$F36&amp;"]","",A,B)</f>
        <v>0</v>
      </c>
      <c r="Q36" s="38">
        <f t="shared" si="13"/>
        <v>0</v>
      </c>
      <c r="R36" s="38">
        <v>0</v>
      </c>
      <c r="S36" s="111"/>
    </row>
    <row r="37" spans="1:19" s="62" customFormat="1" ht="12" customHeight="1">
      <c r="A37" s="146" t="s">
        <v>44</v>
      </c>
      <c r="B37" s="146"/>
      <c r="C37" s="146"/>
      <c r="D37" s="146"/>
      <c r="E37" s="146"/>
      <c r="F37" s="61">
        <v>2274</v>
      </c>
      <c r="G37" s="68" t="s">
        <v>43</v>
      </c>
      <c r="H37" s="38">
        <f t="shared" si="10"/>
        <v>0</v>
      </c>
      <c r="I37" s="38">
        <f t="shared" si="11"/>
        <v>0</v>
      </c>
      <c r="J37" s="38">
        <f t="shared" si="12"/>
        <v>0</v>
      </c>
      <c r="K37" s="38">
        <v>0</v>
      </c>
      <c r="L37" s="38">
        <v>0</v>
      </c>
      <c r="M37" s="38">
        <f>ОБДЕ("2313/"&amp;N&amp;"[,"&amp;P&amp;","&amp;$F37&amp;"]","5411/"&amp;N,A,B)-ОБКР("2313/"&amp;N&amp;"[,"&amp;P&amp;","&amp;$F37&amp;"]","5411/"&amp;N,A,B)</f>
        <v>0</v>
      </c>
      <c r="N37" s="39">
        <f>ОБКР("2313/"&amp;N&amp;"[,"&amp;P&amp;","&amp;$F37&amp;"]","",A,B)-ОБДЕ("2313/"&amp;N&amp;"[,"&amp;P&amp;","&amp;$F37&amp;"]","",A,B)+ОБДЕ("2313/"&amp;N&amp;"[,"&amp;P&amp;","&amp;$F37&amp;"]","5411/"&amp;N,A,B)-ОБКР("2313/"&amp;N&amp;"[,"&amp;P&amp;","&amp;$F37&amp;"]","5411/"&amp;N,A,B)</f>
        <v>0</v>
      </c>
      <c r="O37" s="39">
        <v>0</v>
      </c>
      <c r="P37" s="40">
        <f>ОБДЕ("8441/"&amp;N&amp;"[,"&amp;P&amp;","&amp;$F37&amp;"]","",A,B)-ОБКР("8441/"&amp;N&amp;"[,"&amp;P&amp;","&amp;$F37&amp;"]","",A,B)</f>
        <v>0</v>
      </c>
      <c r="Q37" s="38">
        <f t="shared" si="13"/>
        <v>0</v>
      </c>
      <c r="R37" s="38">
        <v>0</v>
      </c>
      <c r="S37" s="111"/>
    </row>
    <row r="38" spans="1:19" s="62" customFormat="1" ht="12" customHeight="1">
      <c r="A38" s="146" t="s">
        <v>47</v>
      </c>
      <c r="B38" s="146"/>
      <c r="C38" s="146"/>
      <c r="D38" s="146"/>
      <c r="E38" s="146"/>
      <c r="F38" s="61">
        <v>2275</v>
      </c>
      <c r="G38" s="37" t="s">
        <v>45</v>
      </c>
      <c r="H38" s="38">
        <f t="shared" si="10"/>
        <v>0</v>
      </c>
      <c r="I38" s="38">
        <f t="shared" si="11"/>
        <v>0</v>
      </c>
      <c r="J38" s="38">
        <f t="shared" si="12"/>
        <v>0</v>
      </c>
      <c r="K38" s="38">
        <v>0</v>
      </c>
      <c r="L38" s="38">
        <v>0</v>
      </c>
      <c r="M38" s="38">
        <f>ОБДЕ("2313/"&amp;N&amp;"[,"&amp;P&amp;","&amp;$F38&amp;"]","5411/"&amp;N,A,B)-ОБКР("2313/"&amp;N&amp;"[,"&amp;P&amp;","&amp;$F38&amp;"]","5411/"&amp;N,A,B)</f>
        <v>0</v>
      </c>
      <c r="N38" s="39">
        <f>ОБКР("2313/"&amp;N&amp;"[,"&amp;P&amp;","&amp;$F38&amp;"]","",A,B)-ОБДЕ("2313/"&amp;N&amp;"[,"&amp;P&amp;","&amp;$F38&amp;"]","",A,B)+ОБДЕ("2313/"&amp;N&amp;"[,"&amp;P&amp;","&amp;$F38&amp;"]","5411/"&amp;N,A,B)-ОБКР("2313/"&amp;N&amp;"[,"&amp;P&amp;","&amp;$F38&amp;"]","5411/"&amp;N,A,B)</f>
        <v>0</v>
      </c>
      <c r="O38" s="39">
        <v>0</v>
      </c>
      <c r="P38" s="40">
        <f>ОБДЕ("8441/"&amp;N&amp;"[,"&amp;P&amp;","&amp;$F38&amp;"]","",A,B)-ОБКР("8441/"&amp;N&amp;"[,"&amp;P&amp;","&amp;$F38&amp;"]","",A,B)</f>
        <v>0</v>
      </c>
      <c r="Q38" s="38">
        <f t="shared" si="13"/>
        <v>0</v>
      </c>
      <c r="R38" s="38">
        <v>0</v>
      </c>
      <c r="S38" s="111"/>
    </row>
    <row r="39" spans="1:19" s="62" customFormat="1" ht="12" customHeight="1">
      <c r="A39" s="146" t="s">
        <v>138</v>
      </c>
      <c r="B39" s="146"/>
      <c r="C39" s="146"/>
      <c r="D39" s="146"/>
      <c r="E39" s="146"/>
      <c r="F39" s="61">
        <v>2276</v>
      </c>
      <c r="G39" s="37" t="s">
        <v>46</v>
      </c>
      <c r="H39" s="38">
        <f t="shared" si="10"/>
        <v>0</v>
      </c>
      <c r="I39" s="38">
        <f t="shared" si="11"/>
        <v>0</v>
      </c>
      <c r="J39" s="38">
        <f t="shared" si="12"/>
        <v>0</v>
      </c>
      <c r="K39" s="38">
        <v>0</v>
      </c>
      <c r="L39" s="38">
        <v>0</v>
      </c>
      <c r="M39" s="38">
        <f>ОБДЕ("2313/"&amp;N&amp;"[,"&amp;P&amp;","&amp;$F39&amp;"]","5411/"&amp;N,A,B)-ОБКР("2313/"&amp;N&amp;"[,"&amp;P&amp;","&amp;$F39&amp;"]","5411/"&amp;N,A,B)</f>
        <v>0</v>
      </c>
      <c r="N39" s="39">
        <f>ОБКР("2313/"&amp;N&amp;"[,"&amp;P&amp;","&amp;$F39&amp;"]","",A,B)-ОБДЕ("2313/"&amp;N&amp;"[,"&amp;P&amp;","&amp;$F39&amp;"]","",A,B)+ОБДЕ("2313/"&amp;N&amp;"[,"&amp;P&amp;","&amp;$F39&amp;"]","5411/"&amp;N,A,B)-ОБКР("2313/"&amp;N&amp;"[,"&amp;P&amp;","&amp;$F39&amp;"]","5411/"&amp;N,A,B)</f>
        <v>0</v>
      </c>
      <c r="O39" s="39">
        <v>0</v>
      </c>
      <c r="P39" s="40">
        <f>ОБДЕ("8441/"&amp;N&amp;"[,"&amp;P&amp;","&amp;$F39&amp;"]","",A,B)-ОБКР("8441/"&amp;N&amp;"[,"&amp;P&amp;","&amp;$F39&amp;"]","",A,B)</f>
        <v>0</v>
      </c>
      <c r="Q39" s="38">
        <f t="shared" si="13"/>
        <v>0</v>
      </c>
      <c r="R39" s="38">
        <v>0</v>
      </c>
      <c r="S39" s="111"/>
    </row>
    <row r="40" spans="1:19" s="60" customFormat="1" ht="23.25" customHeight="1">
      <c r="A40" s="156" t="s">
        <v>117</v>
      </c>
      <c r="B40" s="157"/>
      <c r="C40" s="157"/>
      <c r="D40" s="157"/>
      <c r="E40" s="158"/>
      <c r="F40" s="34">
        <v>2280</v>
      </c>
      <c r="G40" s="35" t="s">
        <v>48</v>
      </c>
      <c r="H40" s="36">
        <f>H41+H42</f>
        <v>0</v>
      </c>
      <c r="I40" s="36">
        <f aca="true" t="shared" si="14" ref="I40:Q40">I41+I42</f>
        <v>0</v>
      </c>
      <c r="J40" s="36">
        <f t="shared" si="14"/>
        <v>0</v>
      </c>
      <c r="K40" s="36">
        <f>K41+K42</f>
        <v>0</v>
      </c>
      <c r="L40" s="36">
        <f t="shared" si="14"/>
        <v>0</v>
      </c>
      <c r="M40" s="36">
        <f t="shared" si="14"/>
        <v>0</v>
      </c>
      <c r="N40" s="36">
        <f t="shared" si="14"/>
        <v>0</v>
      </c>
      <c r="O40" s="36"/>
      <c r="P40" s="36">
        <f t="shared" si="14"/>
        <v>0</v>
      </c>
      <c r="Q40" s="36">
        <f t="shared" si="14"/>
        <v>0</v>
      </c>
      <c r="R40" s="36">
        <v>0</v>
      </c>
      <c r="S40" s="112"/>
    </row>
    <row r="41" spans="1:19" s="62" customFormat="1" ht="23.25" customHeight="1">
      <c r="A41" s="152" t="s">
        <v>50</v>
      </c>
      <c r="B41" s="153"/>
      <c r="C41" s="153"/>
      <c r="D41" s="153"/>
      <c r="E41" s="154"/>
      <c r="F41" s="69">
        <v>2281</v>
      </c>
      <c r="G41" s="37" t="s">
        <v>49</v>
      </c>
      <c r="H41" s="38">
        <f>СМЕТА("5411/"&amp;N&amp;"[,"&amp;P&amp;","&amp;$F41&amp;"]",A,B)</f>
        <v>0</v>
      </c>
      <c r="I41" s="38">
        <f>СМЕТА("5411/"&amp;N&amp;"[,"&amp;P&amp;","&amp;$F41&amp;"]",A,B,1,MONTH(B))</f>
        <v>0</v>
      </c>
      <c r="J41" s="38">
        <f>ОСДЕ("2313/"&amp;N&amp;"[,"&amp;P&amp;","&amp;$F41&amp;"]",A)</f>
        <v>0</v>
      </c>
      <c r="K41" s="38">
        <v>0</v>
      </c>
      <c r="L41" s="38">
        <v>0</v>
      </c>
      <c r="M41" s="38">
        <f>ОБДЕ("2313/"&amp;N&amp;"[,"&amp;P&amp;","&amp;$F41&amp;"]","5411/"&amp;N,A,B)-ОБКР("2313/"&amp;N&amp;"[,"&amp;P&amp;","&amp;$F41&amp;"]","5411/"&amp;N,A,B)</f>
        <v>0</v>
      </c>
      <c r="N41" s="39">
        <f>ОБКР("2313/"&amp;N&amp;"[,"&amp;P&amp;","&amp;$F41&amp;"]","",A,B)-ОБДЕ("2313/"&amp;N&amp;"[,"&amp;P&amp;","&amp;$F41&amp;"]","",A,B)+ОБДЕ("2313/"&amp;N&amp;"[,"&amp;P&amp;","&amp;$F41&amp;"]","5411/"&amp;N,A,B)-ОБКР("2313/"&amp;N&amp;"[,"&amp;P&amp;","&amp;$F41&amp;"]","5411/"&amp;N,A,B)</f>
        <v>0</v>
      </c>
      <c r="O41" s="39">
        <v>0</v>
      </c>
      <c r="P41" s="40">
        <f>ОБДЕ("8441/"&amp;N&amp;"[,"&amp;P&amp;","&amp;$F41&amp;"]","",A,B)-ОБКР("8441/"&amp;N&amp;"[,"&amp;P&amp;","&amp;$F41&amp;"]","",A,B)</f>
        <v>0</v>
      </c>
      <c r="Q41" s="38">
        <f>SUM(J41,L41,M41)-N41</f>
        <v>0</v>
      </c>
      <c r="R41" s="38">
        <v>0</v>
      </c>
      <c r="S41" s="111"/>
    </row>
    <row r="42" spans="1:19" s="62" customFormat="1" ht="33.75" customHeight="1">
      <c r="A42" s="152" t="s">
        <v>118</v>
      </c>
      <c r="B42" s="153"/>
      <c r="C42" s="153"/>
      <c r="D42" s="153"/>
      <c r="E42" s="154"/>
      <c r="F42" s="69">
        <v>2282</v>
      </c>
      <c r="G42" s="37" t="s">
        <v>51</v>
      </c>
      <c r="H42" s="38">
        <f>СМЕТА("5411/"&amp;N&amp;"[,"&amp;P&amp;","&amp;$F42&amp;"]",A,B)</f>
        <v>0</v>
      </c>
      <c r="I42" s="38">
        <f>СМЕТА("5411/"&amp;N&amp;"[,"&amp;P&amp;","&amp;$F42&amp;"]",A,B,1,MONTH(B))</f>
        <v>0</v>
      </c>
      <c r="J42" s="38">
        <f>ОСДЕ("2313/"&amp;N&amp;"[,"&amp;P&amp;","&amp;$F42&amp;"]",A)</f>
        <v>0</v>
      </c>
      <c r="K42" s="38">
        <v>0</v>
      </c>
      <c r="L42" s="38">
        <v>0</v>
      </c>
      <c r="M42" s="38">
        <f>ОБДЕ("2313/"&amp;N&amp;"[,"&amp;P&amp;","&amp;$F42&amp;"]","5411/"&amp;N,A,B)-ОБКР("2313/"&amp;N&amp;"[,"&amp;P&amp;","&amp;$F42&amp;"]","5411/"&amp;N,A,B)</f>
        <v>0</v>
      </c>
      <c r="N42" s="39">
        <f>ОБКР("2313/"&amp;N&amp;"[,"&amp;P&amp;","&amp;$F42&amp;"]","",A,B)-ОБДЕ("2313/"&amp;N&amp;"[,"&amp;P&amp;","&amp;$F42&amp;"]","",A,B)+ОБДЕ("2313/"&amp;N&amp;"[,"&amp;P&amp;","&amp;$F42&amp;"]","5411/"&amp;N,A,B)-ОБКР("2313/"&amp;N&amp;"[,"&amp;P&amp;","&amp;$F42&amp;"]","5411/"&amp;N,A,B)</f>
        <v>0</v>
      </c>
      <c r="O42" s="39">
        <v>0</v>
      </c>
      <c r="P42" s="40">
        <f>ОБДЕ("8441/"&amp;N&amp;"[,"&amp;P&amp;","&amp;$F42&amp;"]","",A,B)-ОБКР("8441/"&amp;N&amp;"[,"&amp;P&amp;","&amp;$F42&amp;"]","",A,B)</f>
        <v>0</v>
      </c>
      <c r="Q42" s="38">
        <f>SUM(J42,L42,M42)-N42</f>
        <v>0</v>
      </c>
      <c r="R42" s="38">
        <v>0</v>
      </c>
      <c r="S42" s="111"/>
    </row>
    <row r="43" spans="1:19" s="71" customFormat="1" ht="12" customHeight="1">
      <c r="A43" s="140" t="s">
        <v>119</v>
      </c>
      <c r="B43" s="140"/>
      <c r="C43" s="140"/>
      <c r="D43" s="140"/>
      <c r="E43" s="140"/>
      <c r="F43" s="70">
        <v>2400</v>
      </c>
      <c r="G43" s="32" t="s">
        <v>52</v>
      </c>
      <c r="H43" s="33">
        <f>H44+H45</f>
        <v>0</v>
      </c>
      <c r="I43" s="33">
        <f aca="true" t="shared" si="15" ref="I43:Q43">I44+I45</f>
        <v>0</v>
      </c>
      <c r="J43" s="33">
        <f t="shared" si="15"/>
        <v>0</v>
      </c>
      <c r="K43" s="33">
        <f>K44+K45</f>
        <v>0</v>
      </c>
      <c r="L43" s="33">
        <f>L44+L45</f>
        <v>0</v>
      </c>
      <c r="M43" s="33">
        <f t="shared" si="15"/>
        <v>0</v>
      </c>
      <c r="N43" s="33">
        <f t="shared" si="15"/>
        <v>0</v>
      </c>
      <c r="O43" s="33"/>
      <c r="P43" s="33">
        <f t="shared" si="15"/>
        <v>0</v>
      </c>
      <c r="Q43" s="33">
        <f t="shared" si="15"/>
        <v>0</v>
      </c>
      <c r="R43" s="33">
        <v>0</v>
      </c>
      <c r="S43" s="111"/>
    </row>
    <row r="44" spans="1:19" s="71" customFormat="1" ht="12" customHeight="1">
      <c r="A44" s="145" t="s">
        <v>53</v>
      </c>
      <c r="B44" s="145"/>
      <c r="C44" s="145"/>
      <c r="D44" s="145"/>
      <c r="E44" s="145"/>
      <c r="F44" s="66">
        <v>2410</v>
      </c>
      <c r="G44" s="55" t="s">
        <v>54</v>
      </c>
      <c r="H44" s="38">
        <f>СМЕТА("5411/"&amp;N&amp;"[,"&amp;P&amp;","&amp;$F44&amp;"]",A,B)</f>
        <v>0</v>
      </c>
      <c r="I44" s="38">
        <f>СМЕТА("5411/"&amp;N&amp;"[,"&amp;P&amp;","&amp;$F44&amp;"]",A,B,1,MONTH(B))</f>
        <v>0</v>
      </c>
      <c r="J44" s="38">
        <f>ОСДЕ("2313/"&amp;N&amp;"[,"&amp;P&amp;","&amp;$F44&amp;"]",A)</f>
        <v>0</v>
      </c>
      <c r="K44" s="38">
        <v>0</v>
      </c>
      <c r="L44" s="54">
        <v>0</v>
      </c>
      <c r="M44" s="38">
        <f>ОБДЕ("2313/"&amp;N&amp;"[,"&amp;P&amp;","&amp;$F44&amp;"]","5411/"&amp;N,A,B)-ОБКР("2313/"&amp;N&amp;"[,"&amp;P&amp;","&amp;$F44&amp;"]","5411/"&amp;N,A,B)</f>
        <v>0</v>
      </c>
      <c r="N44" s="39">
        <f>ОБКР("2313/"&amp;N&amp;"[,"&amp;P&amp;","&amp;$F44&amp;"]","",A,B)-ОБДЕ("2313/"&amp;N&amp;"[,"&amp;P&amp;","&amp;$F44&amp;"]","",A,B)+ОБДЕ("2313/"&amp;N&amp;"[,"&amp;P&amp;","&amp;$F44&amp;"]","5411/"&amp;N,A,B)-ОБКР("2313/"&amp;N&amp;"[,"&amp;P&amp;","&amp;$F44&amp;"]","5411/"&amp;N,A,B)</f>
        <v>0</v>
      </c>
      <c r="O44" s="39">
        <v>0</v>
      </c>
      <c r="P44" s="40">
        <f>ОБДЕ("8441/"&amp;N&amp;"[,"&amp;P&amp;","&amp;$F44&amp;"]","",A,B)-ОБКР("8441/"&amp;N&amp;"[,"&amp;P&amp;","&amp;$F44&amp;"]","",A,B)</f>
        <v>0</v>
      </c>
      <c r="Q44" s="54">
        <f>SUM(J44,L44,M44)-N44</f>
        <v>0</v>
      </c>
      <c r="R44" s="54">
        <v>0</v>
      </c>
      <c r="S44" s="111"/>
    </row>
    <row r="45" spans="1:19" s="71" customFormat="1" ht="12" customHeight="1">
      <c r="A45" s="145" t="s">
        <v>53</v>
      </c>
      <c r="B45" s="145"/>
      <c r="C45" s="145"/>
      <c r="D45" s="145"/>
      <c r="E45" s="145"/>
      <c r="F45" s="66">
        <v>2420</v>
      </c>
      <c r="G45" s="55" t="s">
        <v>55</v>
      </c>
      <c r="H45" s="38">
        <f>СМЕТА("5411/"&amp;N&amp;"[,"&amp;P&amp;","&amp;$F45&amp;"]",A,B)</f>
        <v>0</v>
      </c>
      <c r="I45" s="38">
        <f>СМЕТА("5411/"&amp;N&amp;"[,"&amp;P&amp;","&amp;$F45&amp;"]",A,B,1,MONTH(B))</f>
        <v>0</v>
      </c>
      <c r="J45" s="38">
        <f>ОСДЕ("2313/"&amp;N&amp;"[,"&amp;P&amp;","&amp;$F45&amp;"]",A)</f>
        <v>0</v>
      </c>
      <c r="K45" s="38">
        <v>0</v>
      </c>
      <c r="L45" s="54">
        <v>0</v>
      </c>
      <c r="M45" s="38">
        <f>ОБДЕ("2313/"&amp;N&amp;"[,"&amp;P&amp;","&amp;$F45&amp;"]","5411/"&amp;N,A,B)-ОБКР("2313/"&amp;N&amp;"[,"&amp;P&amp;","&amp;$F45&amp;"]","5411/"&amp;N,A,B)</f>
        <v>0</v>
      </c>
      <c r="N45" s="39">
        <f>ОБКР("2313/"&amp;N&amp;"[,"&amp;P&amp;","&amp;$F45&amp;"]","",A,B)-ОБДЕ("2313/"&amp;N&amp;"[,"&amp;P&amp;","&amp;$F45&amp;"]","",A,B)+ОБДЕ("2313/"&amp;N&amp;"[,"&amp;P&amp;","&amp;$F45&amp;"]","5411/"&amp;N,A,B)-ОБКР("2313/"&amp;N&amp;"[,"&amp;P&amp;","&amp;$F45&amp;"]","5411/"&amp;N,A,B)</f>
        <v>0</v>
      </c>
      <c r="O45" s="39">
        <v>0</v>
      </c>
      <c r="P45" s="40">
        <f>ОБДЕ("8441/"&amp;N&amp;"[,"&amp;P&amp;","&amp;$F45&amp;"]","",A,B)-ОБКР("8441/"&amp;N&amp;"[,"&amp;P&amp;","&amp;$F45&amp;"]","",A,B)</f>
        <v>0</v>
      </c>
      <c r="Q45" s="54">
        <f>SUM(J45,L45,M45)-N45</f>
        <v>0</v>
      </c>
      <c r="R45" s="54">
        <v>0</v>
      </c>
      <c r="S45" s="111"/>
    </row>
    <row r="46" spans="1:19" s="73" customFormat="1" ht="12" customHeight="1">
      <c r="A46" s="155" t="s">
        <v>120</v>
      </c>
      <c r="B46" s="155"/>
      <c r="C46" s="155"/>
      <c r="D46" s="155"/>
      <c r="E46" s="155"/>
      <c r="F46" s="70">
        <v>2600</v>
      </c>
      <c r="G46" s="72" t="s">
        <v>57</v>
      </c>
      <c r="H46" s="33">
        <f>H47+H48+H49</f>
        <v>0</v>
      </c>
      <c r="I46" s="33">
        <f aca="true" t="shared" si="16" ref="I46:Q46">I47+I48+I49</f>
        <v>0</v>
      </c>
      <c r="J46" s="33">
        <f t="shared" si="16"/>
        <v>0</v>
      </c>
      <c r="K46" s="33">
        <f>K47+K48+K49</f>
        <v>0</v>
      </c>
      <c r="L46" s="33">
        <f>L47+L48+L49</f>
        <v>0</v>
      </c>
      <c r="M46" s="33">
        <f t="shared" si="16"/>
        <v>0</v>
      </c>
      <c r="N46" s="33">
        <f t="shared" si="16"/>
        <v>0</v>
      </c>
      <c r="O46" s="33"/>
      <c r="P46" s="33">
        <f t="shared" si="16"/>
        <v>0</v>
      </c>
      <c r="Q46" s="33">
        <f t="shared" si="16"/>
        <v>0</v>
      </c>
      <c r="R46" s="33">
        <v>0</v>
      </c>
      <c r="S46" s="111"/>
    </row>
    <row r="47" spans="1:19" s="60" customFormat="1" ht="23.25" customHeight="1">
      <c r="A47" s="141" t="s">
        <v>56</v>
      </c>
      <c r="B47" s="141"/>
      <c r="C47" s="141"/>
      <c r="D47" s="141"/>
      <c r="E47" s="141"/>
      <c r="F47" s="34">
        <v>2610</v>
      </c>
      <c r="G47" s="63" t="s">
        <v>59</v>
      </c>
      <c r="H47" s="38">
        <f>СМЕТА("5411/"&amp;N&amp;"[,"&amp;P&amp;","&amp;$F47&amp;"]",A,B)</f>
        <v>0</v>
      </c>
      <c r="I47" s="38">
        <f>СМЕТА("5411/"&amp;N&amp;"[,"&amp;P&amp;","&amp;$F47&amp;"]",A,B,1,MONTH(B))</f>
        <v>0</v>
      </c>
      <c r="J47" s="38">
        <f>ОСДЕ("2313/"&amp;N&amp;"[,"&amp;P&amp;","&amp;$F47&amp;"]",A)</f>
        <v>0</v>
      </c>
      <c r="K47" s="38">
        <v>0</v>
      </c>
      <c r="L47" s="36">
        <v>0</v>
      </c>
      <c r="M47" s="38">
        <f>ОБДЕ("2313/"&amp;N&amp;"[,"&amp;P&amp;","&amp;$F47&amp;"]","5411/"&amp;N,A,B)-ОБКР("2313/"&amp;N&amp;"[,"&amp;P&amp;","&amp;$F47&amp;"]","5411/"&amp;N,A,B)</f>
        <v>0</v>
      </c>
      <c r="N47" s="39">
        <f>ОБКР("2313/"&amp;N&amp;"[,"&amp;P&amp;","&amp;$F47&amp;"]","",A,B)-ОБДЕ("2313/"&amp;N&amp;"[,"&amp;P&amp;","&amp;$F47&amp;"]","",A,B)+ОБДЕ("2313/"&amp;N&amp;"[,"&amp;P&amp;","&amp;$F47&amp;"]","5411/"&amp;N,A,B)-ОБКР("2313/"&amp;N&amp;"[,"&amp;P&amp;","&amp;$F47&amp;"]","5411/"&amp;N,A,B)</f>
        <v>0</v>
      </c>
      <c r="O47" s="39">
        <v>0</v>
      </c>
      <c r="P47" s="40">
        <f>ОБДЕ("8441/"&amp;N&amp;"[,"&amp;P&amp;","&amp;$F47&amp;"]","",A,B)-ОБКР("8441/"&amp;N&amp;"[,"&amp;P&amp;","&amp;$F47&amp;"]","",A,B)</f>
        <v>0</v>
      </c>
      <c r="Q47" s="36">
        <f>SUM(J47,L47,M47)-N47</f>
        <v>0</v>
      </c>
      <c r="R47" s="36">
        <v>0</v>
      </c>
      <c r="S47" s="112"/>
    </row>
    <row r="48" spans="1:19" s="60" customFormat="1" ht="23.25" customHeight="1">
      <c r="A48" s="141" t="s">
        <v>58</v>
      </c>
      <c r="B48" s="141"/>
      <c r="C48" s="141"/>
      <c r="D48" s="141"/>
      <c r="E48" s="141"/>
      <c r="F48" s="34">
        <v>2620</v>
      </c>
      <c r="G48" s="63" t="s">
        <v>60</v>
      </c>
      <c r="H48" s="38">
        <f>СМЕТА("5411/"&amp;N&amp;"[,"&amp;P&amp;","&amp;$F48&amp;"]",A,B)</f>
        <v>0</v>
      </c>
      <c r="I48" s="38">
        <f>СМЕТА("5411/"&amp;N&amp;"[,"&amp;P&amp;","&amp;$F48&amp;"]",A,B,1,MONTH(B))</f>
        <v>0</v>
      </c>
      <c r="J48" s="38">
        <f>ОСДЕ("2313/"&amp;N&amp;"[,"&amp;P&amp;","&amp;$F48&amp;"]",A)</f>
        <v>0</v>
      </c>
      <c r="K48" s="38">
        <v>0</v>
      </c>
      <c r="L48" s="36">
        <v>0</v>
      </c>
      <c r="M48" s="38">
        <f>ОБДЕ("2313/"&amp;N&amp;"[,"&amp;P&amp;","&amp;$F48&amp;"]","5411/"&amp;N,A,B)-ОБКР("2313/"&amp;N&amp;"[,"&amp;P&amp;","&amp;$F48&amp;"]","5411/"&amp;N,A,B)</f>
        <v>0</v>
      </c>
      <c r="N48" s="39">
        <f>ОБКР("2313/"&amp;N&amp;"[,"&amp;P&amp;","&amp;$F48&amp;"]","",A,B)-ОБДЕ("2313/"&amp;N&amp;"[,"&amp;P&amp;","&amp;$F48&amp;"]","",A,B)+ОБДЕ("2313/"&amp;N&amp;"[,"&amp;P&amp;","&amp;$F48&amp;"]","5411/"&amp;N,A,B)-ОБКР("2313/"&amp;N&amp;"[,"&amp;P&amp;","&amp;$F48&amp;"]","5411/"&amp;N,A,B)</f>
        <v>0</v>
      </c>
      <c r="O48" s="39">
        <v>0</v>
      </c>
      <c r="P48" s="40">
        <f>ОБДЕ("8441/"&amp;N&amp;"[,"&amp;P&amp;","&amp;$F48&amp;"]","",A,B)-ОБКР("8441/"&amp;N&amp;"[,"&amp;P&amp;","&amp;$F48&amp;"]","",A,B)</f>
        <v>0</v>
      </c>
      <c r="Q48" s="36">
        <f>SUM(J48,L48,M48)-N48</f>
        <v>0</v>
      </c>
      <c r="R48" s="36">
        <v>0</v>
      </c>
      <c r="S48" s="112"/>
    </row>
    <row r="49" spans="1:19" s="60" customFormat="1" ht="23.25" customHeight="1">
      <c r="A49" s="141" t="s">
        <v>121</v>
      </c>
      <c r="B49" s="141"/>
      <c r="C49" s="141"/>
      <c r="D49" s="141"/>
      <c r="E49" s="141"/>
      <c r="F49" s="34">
        <v>2630</v>
      </c>
      <c r="G49" s="63" t="s">
        <v>61</v>
      </c>
      <c r="H49" s="38">
        <f>СМЕТА("5411/"&amp;N&amp;"[,"&amp;P&amp;","&amp;$F49&amp;"]",A,B)</f>
        <v>0</v>
      </c>
      <c r="I49" s="38">
        <f>СМЕТА("5411/"&amp;N&amp;"[,"&amp;P&amp;","&amp;$F49&amp;"]",A,B,1,MONTH(B))</f>
        <v>0</v>
      </c>
      <c r="J49" s="38">
        <f>ОСДЕ("2313/"&amp;N&amp;"[,"&amp;P&amp;","&amp;$F49&amp;"]",A)</f>
        <v>0</v>
      </c>
      <c r="K49" s="38">
        <v>0</v>
      </c>
      <c r="L49" s="36">
        <v>0</v>
      </c>
      <c r="M49" s="38">
        <f>ОБДЕ("2313/"&amp;N&amp;"[,"&amp;P&amp;","&amp;$F49&amp;"]","5411/"&amp;N,A,B)-ОБКР("2313/"&amp;N&amp;"[,"&amp;P&amp;","&amp;$F49&amp;"]","5411/"&amp;N,A,B)</f>
        <v>0</v>
      </c>
      <c r="N49" s="39">
        <f>ОБКР("2313/"&amp;N&amp;"[,"&amp;P&amp;","&amp;$F49&amp;"]","",A,B)-ОБДЕ("2313/"&amp;N&amp;"[,"&amp;P&amp;","&amp;$F49&amp;"]","",A,B)+ОБДЕ("2313/"&amp;N&amp;"[,"&amp;P&amp;","&amp;$F49&amp;"]","5411/"&amp;N,A,B)-ОБКР("2313/"&amp;N&amp;"[,"&amp;P&amp;","&amp;$F49&amp;"]","5411/"&amp;N,A,B)</f>
        <v>0</v>
      </c>
      <c r="O49" s="39">
        <v>0</v>
      </c>
      <c r="P49" s="40">
        <f>ОБДЕ("8441/"&amp;N&amp;"[,"&amp;P&amp;","&amp;$F49&amp;"]","",A,B)-ОБКР("8441/"&amp;N&amp;"[,"&amp;P&amp;","&amp;$F49&amp;"]","",A,B)</f>
        <v>0</v>
      </c>
      <c r="Q49" s="36">
        <f>SUM(J49,L49,M49)-N49</f>
        <v>0</v>
      </c>
      <c r="R49" s="36">
        <v>0</v>
      </c>
      <c r="S49" s="112"/>
    </row>
    <row r="50" spans="1:19" s="60" customFormat="1" ht="7.5" customHeight="1">
      <c r="A50" s="43"/>
      <c r="B50" s="43"/>
      <c r="C50" s="43"/>
      <c r="D50" s="43"/>
      <c r="E50" s="43"/>
      <c r="F50" s="44"/>
      <c r="G50" s="97"/>
      <c r="H50" s="45"/>
      <c r="I50" s="46"/>
      <c r="J50" s="45"/>
      <c r="K50" s="45"/>
      <c r="L50" s="45"/>
      <c r="M50" s="45"/>
      <c r="N50" s="47"/>
      <c r="O50" s="47"/>
      <c r="P50" s="48"/>
      <c r="Q50" s="45"/>
      <c r="S50" s="112"/>
    </row>
    <row r="51" spans="1:20" s="88" customFormat="1" ht="15" thickBot="1">
      <c r="A51" s="43"/>
      <c r="B51" s="43"/>
      <c r="C51" s="43"/>
      <c r="D51" s="43"/>
      <c r="E51" s="43"/>
      <c r="F51" s="44"/>
      <c r="G51" s="97"/>
      <c r="H51" s="45"/>
      <c r="I51" s="49"/>
      <c r="J51" s="45"/>
      <c r="K51" s="45"/>
      <c r="L51" s="45"/>
      <c r="M51" s="45"/>
      <c r="N51" s="47"/>
      <c r="O51" s="47"/>
      <c r="P51" s="47"/>
      <c r="Q51" s="149" t="s">
        <v>99</v>
      </c>
      <c r="R51" s="150"/>
      <c r="S51" s="113"/>
      <c r="T51" s="13"/>
    </row>
    <row r="52" spans="1:19" s="96" customFormat="1" ht="14.25" customHeight="1" thickBot="1" thickTop="1">
      <c r="A52" s="151">
        <v>1</v>
      </c>
      <c r="B52" s="151"/>
      <c r="C52" s="151"/>
      <c r="D52" s="151"/>
      <c r="E52" s="151"/>
      <c r="F52" s="95">
        <v>2</v>
      </c>
      <c r="G52" s="95">
        <v>3</v>
      </c>
      <c r="H52" s="95">
        <v>4</v>
      </c>
      <c r="I52" s="95">
        <v>5</v>
      </c>
      <c r="J52" s="95">
        <v>6</v>
      </c>
      <c r="K52" s="95">
        <v>7</v>
      </c>
      <c r="L52" s="95">
        <v>8</v>
      </c>
      <c r="M52" s="95">
        <v>9</v>
      </c>
      <c r="N52" s="95">
        <v>10</v>
      </c>
      <c r="O52" s="95">
        <v>11</v>
      </c>
      <c r="P52" s="95">
        <v>12</v>
      </c>
      <c r="Q52" s="95">
        <v>12</v>
      </c>
      <c r="R52" s="95">
        <v>13</v>
      </c>
      <c r="S52" s="110"/>
    </row>
    <row r="53" spans="1:19" s="60" customFormat="1" ht="13.5" thickTop="1">
      <c r="A53" s="147" t="s">
        <v>122</v>
      </c>
      <c r="B53" s="147"/>
      <c r="C53" s="147"/>
      <c r="D53" s="147"/>
      <c r="E53" s="147"/>
      <c r="F53" s="65">
        <v>2700</v>
      </c>
      <c r="G53" s="74" t="s">
        <v>61</v>
      </c>
      <c r="H53" s="53">
        <f>H54+H55+H56</f>
        <v>0</v>
      </c>
      <c r="I53" s="53">
        <f aca="true" t="shared" si="17" ref="I53:Q53">I54+I55+I56</f>
        <v>0</v>
      </c>
      <c r="J53" s="53">
        <f t="shared" si="17"/>
        <v>0</v>
      </c>
      <c r="K53" s="53">
        <f>K54+K55+K56</f>
        <v>0</v>
      </c>
      <c r="L53" s="53">
        <f t="shared" si="17"/>
        <v>0</v>
      </c>
      <c r="M53" s="53">
        <f t="shared" si="17"/>
        <v>0</v>
      </c>
      <c r="N53" s="53">
        <f t="shared" si="17"/>
        <v>0</v>
      </c>
      <c r="O53" s="53">
        <f>O54+O55+O56</f>
        <v>0</v>
      </c>
      <c r="P53" s="53">
        <f t="shared" si="17"/>
        <v>0</v>
      </c>
      <c r="Q53" s="53">
        <f t="shared" si="17"/>
        <v>0</v>
      </c>
      <c r="R53" s="53">
        <v>0</v>
      </c>
      <c r="S53" s="112"/>
    </row>
    <row r="54" spans="1:19" s="62" customFormat="1" ht="12.75">
      <c r="A54" s="145" t="s">
        <v>124</v>
      </c>
      <c r="B54" s="145"/>
      <c r="C54" s="145"/>
      <c r="D54" s="145"/>
      <c r="E54" s="145"/>
      <c r="F54" s="66">
        <v>2710</v>
      </c>
      <c r="G54" s="55" t="s">
        <v>62</v>
      </c>
      <c r="H54" s="38">
        <f>СМЕТА("5411/"&amp;N&amp;"[,"&amp;P&amp;","&amp;$F54&amp;"]",A,B)</f>
        <v>0</v>
      </c>
      <c r="I54" s="38">
        <f>СМЕТА("5411/"&amp;N&amp;"[,"&amp;P&amp;","&amp;$F54&amp;"]",A,B,1,MONTH(B))</f>
        <v>0</v>
      </c>
      <c r="J54" s="38">
        <f>ОСДЕ("2313/"&amp;N&amp;"[,"&amp;P&amp;","&amp;$F54&amp;"]",A)</f>
        <v>0</v>
      </c>
      <c r="K54" s="38">
        <v>0</v>
      </c>
      <c r="L54" s="54">
        <v>0</v>
      </c>
      <c r="M54" s="38">
        <f>ОБДЕ("2313/"&amp;N&amp;"[,"&amp;P&amp;","&amp;$F54&amp;"]","5411/"&amp;N,A,B)-ОБКР("2313/"&amp;N&amp;"[,"&amp;P&amp;","&amp;$F54&amp;"]","5411/"&amp;N,A,B)</f>
        <v>0</v>
      </c>
      <c r="N54" s="39">
        <f>ОБКР("2313/"&amp;N&amp;"[,"&amp;P&amp;","&amp;$F54&amp;"]","",A,B)-ОБДЕ("2313/"&amp;N&amp;"[,"&amp;P&amp;","&amp;$F54&amp;"]","",A,B)+ОБДЕ("2313/"&amp;N&amp;"[,"&amp;P&amp;","&amp;$F54&amp;"]","5411/"&amp;N,A,B)-ОБКР("2313/"&amp;N&amp;"[,"&amp;P&amp;","&amp;$F54&amp;"]","5411/"&amp;N,A,B)</f>
        <v>0</v>
      </c>
      <c r="O54" s="39">
        <v>0</v>
      </c>
      <c r="P54" s="40">
        <f>ОБДЕ("8441/"&amp;N&amp;"[,"&amp;P&amp;","&amp;$F54&amp;"]","",A,B)-ОБКР("8441/"&amp;N&amp;"[,"&amp;P&amp;","&amp;$F54&amp;"]","",A,B)</f>
        <v>0</v>
      </c>
      <c r="Q54" s="54">
        <f>SUM(J54,L54,M54)-N54</f>
        <v>0</v>
      </c>
      <c r="R54" s="53">
        <v>0</v>
      </c>
      <c r="S54" s="111"/>
    </row>
    <row r="55" spans="1:19" s="62" customFormat="1" ht="12.75">
      <c r="A55" s="145" t="s">
        <v>125</v>
      </c>
      <c r="B55" s="145"/>
      <c r="C55" s="145"/>
      <c r="D55" s="145"/>
      <c r="E55" s="145"/>
      <c r="F55" s="66">
        <v>2720</v>
      </c>
      <c r="G55" s="67" t="s">
        <v>63</v>
      </c>
      <c r="H55" s="38">
        <f>СМЕТА("5411/"&amp;N&amp;"[,"&amp;P&amp;","&amp;$F55&amp;"]",A,B)</f>
        <v>0</v>
      </c>
      <c r="I55" s="38">
        <f>СМЕТА("5411/"&amp;N&amp;"[,"&amp;P&amp;","&amp;$F55&amp;"]",A,B,1,MONTH(B))</f>
        <v>0</v>
      </c>
      <c r="J55" s="38">
        <f>ОСДЕ("2313/"&amp;N&amp;"[,"&amp;P&amp;","&amp;$F55&amp;"]",A)</f>
        <v>0</v>
      </c>
      <c r="K55" s="38">
        <v>0</v>
      </c>
      <c r="L55" s="54">
        <v>0</v>
      </c>
      <c r="M55" s="38">
        <f>ОБДЕ("2313/"&amp;N&amp;"[,"&amp;P&amp;","&amp;$F55&amp;"]","5411/"&amp;N,A,B)-ОБКР("2313/"&amp;N&amp;"[,"&amp;P&amp;","&amp;$F55&amp;"]","5411/"&amp;N,A,B)</f>
        <v>0</v>
      </c>
      <c r="N55" s="39">
        <f>ОБКР("2313/"&amp;N&amp;"[,"&amp;P&amp;","&amp;$F55&amp;"]","",A,B)-ОБДЕ("2313/"&amp;N&amp;"[,"&amp;P&amp;","&amp;$F55&amp;"]","",A,B)+ОБДЕ("2313/"&amp;N&amp;"[,"&amp;P&amp;","&amp;$F55&amp;"]","5411/"&amp;N,A,B)-ОБКР("2313/"&amp;N&amp;"[,"&amp;P&amp;","&amp;$F55&amp;"]","5411/"&amp;N,A,B)</f>
        <v>0</v>
      </c>
      <c r="O55" s="39">
        <v>0</v>
      </c>
      <c r="P55" s="40">
        <f>ОБДЕ("8441/"&amp;N&amp;"[,"&amp;P&amp;","&amp;$F55&amp;"]","",A,B)-ОБКР("8441/"&amp;N&amp;"[,"&amp;P&amp;","&amp;$F55&amp;"]","",A,B)</f>
        <v>0</v>
      </c>
      <c r="Q55" s="54">
        <f>SUM(J55,L55,M55)-N55</f>
        <v>0</v>
      </c>
      <c r="R55" s="53">
        <v>0</v>
      </c>
      <c r="S55" s="111"/>
    </row>
    <row r="56" spans="1:19" s="62" customFormat="1" ht="12.75">
      <c r="A56" s="145" t="s">
        <v>126</v>
      </c>
      <c r="B56" s="145"/>
      <c r="C56" s="145"/>
      <c r="D56" s="145"/>
      <c r="E56" s="145"/>
      <c r="F56" s="66">
        <v>2730</v>
      </c>
      <c r="G56" s="55" t="s">
        <v>64</v>
      </c>
      <c r="H56" s="38">
        <f>СМЕТА("5411/"&amp;N&amp;"[,"&amp;P&amp;","&amp;$F56&amp;"]",A,B)</f>
        <v>0</v>
      </c>
      <c r="I56" s="38">
        <f>СМЕТА("5411/"&amp;N&amp;"[,"&amp;P&amp;","&amp;$F56&amp;"]",A,B,1,MONTH(B))</f>
        <v>0</v>
      </c>
      <c r="J56" s="38">
        <f>ОСДЕ("2313/"&amp;N&amp;"[,"&amp;P&amp;","&amp;$F56&amp;"]",A)</f>
        <v>0</v>
      </c>
      <c r="K56" s="38">
        <v>0</v>
      </c>
      <c r="L56" s="54">
        <v>0</v>
      </c>
      <c r="M56" s="38">
        <f>ОБДЕ("2313/"&amp;N&amp;"[,"&amp;P&amp;","&amp;$F56&amp;"]","5411/"&amp;N,A,B)-ОБКР("2313/"&amp;N&amp;"[,"&amp;P&amp;","&amp;$F56&amp;"]","5411/"&amp;N,A,B)</f>
        <v>0</v>
      </c>
      <c r="N56" s="39">
        <f>ОБКР("2313/"&amp;N&amp;"[,"&amp;P&amp;","&amp;$F56&amp;"]","",A,B)-ОБДЕ("2313/"&amp;N&amp;"[,"&amp;P&amp;","&amp;$F56&amp;"]","",A,B)+ОБДЕ("2313/"&amp;N&amp;"[,"&amp;P&amp;","&amp;$F56&amp;"]","5411/"&amp;N,A,B)-ОБКР("2313/"&amp;N&amp;"[,"&amp;P&amp;","&amp;$F56&amp;"]","5411/"&amp;N,A,B)</f>
        <v>0</v>
      </c>
      <c r="O56" s="39">
        <v>0</v>
      </c>
      <c r="P56" s="40">
        <f>ОБДЕ("8441/"&amp;N&amp;"[,"&amp;P&amp;","&amp;$F56&amp;"]","",A,B)-ОБКР("8441/"&amp;N&amp;"[,"&amp;P&amp;","&amp;$F56&amp;"]","",A,B)</f>
        <v>0</v>
      </c>
      <c r="Q56" s="54">
        <f>SUM(J56,L56,M56)-N56</f>
        <v>0</v>
      </c>
      <c r="R56" s="53">
        <v>0</v>
      </c>
      <c r="S56" s="111"/>
    </row>
    <row r="57" spans="1:19" s="60" customFormat="1" ht="12.75">
      <c r="A57" s="147" t="s">
        <v>127</v>
      </c>
      <c r="B57" s="147"/>
      <c r="C57" s="147"/>
      <c r="D57" s="147"/>
      <c r="E57" s="147"/>
      <c r="F57" s="65">
        <v>2800</v>
      </c>
      <c r="G57" s="52" t="s">
        <v>123</v>
      </c>
      <c r="H57" s="38">
        <f>СМЕТА("5411/"&amp;N&amp;"[,"&amp;P&amp;","&amp;$F57&amp;"]",A,B)</f>
        <v>0</v>
      </c>
      <c r="I57" s="38">
        <f>СМЕТА("5411/"&amp;N&amp;"[,"&amp;P&amp;","&amp;$F57&amp;"]",A,B,1,MONTH(B))</f>
        <v>0</v>
      </c>
      <c r="J57" s="38">
        <f>ОСДЕ("2313/"&amp;N&amp;"[,"&amp;P&amp;","&amp;$F57&amp;"]",A)</f>
        <v>0</v>
      </c>
      <c r="K57" s="38">
        <v>0</v>
      </c>
      <c r="L57" s="53">
        <v>0</v>
      </c>
      <c r="M57" s="38">
        <f>ОБДЕ("2313/"&amp;N&amp;"[,"&amp;P&amp;","&amp;$F57&amp;"]","5411/"&amp;N,A,B)-ОБКР("2313/"&amp;N&amp;"[,"&amp;P&amp;","&amp;$F57&amp;"]","5411/"&amp;N,A,B)</f>
        <v>0</v>
      </c>
      <c r="N57" s="39">
        <f>ОБКР("2313/"&amp;N&amp;"[,"&amp;P&amp;","&amp;$F57&amp;"]","",A,B)-ОБДЕ("2313/"&amp;N&amp;"[,"&amp;P&amp;","&amp;$F57&amp;"]","",A,B)+ОБДЕ("2313/"&amp;N&amp;"[,"&amp;P&amp;","&amp;$F57&amp;"]","5411/"&amp;N,A,B)-ОБКР("2313/"&amp;N&amp;"[,"&amp;P&amp;","&amp;$F57&amp;"]","5411/"&amp;N,A,B)</f>
        <v>0</v>
      </c>
      <c r="O57" s="39">
        <v>0</v>
      </c>
      <c r="P57" s="40">
        <f>ОБДЕ("8441/"&amp;N&amp;"[,"&amp;P&amp;","&amp;$F57&amp;"]","",A,B)-ОБКР("8441/"&amp;N&amp;"[,"&amp;P&amp;","&amp;$F57&amp;"]","",A,B)</f>
        <v>0</v>
      </c>
      <c r="Q57" s="53">
        <f>SUM(J57,L57,M57)-N57</f>
        <v>0</v>
      </c>
      <c r="R57" s="53">
        <v>0</v>
      </c>
      <c r="S57" s="112"/>
    </row>
    <row r="58" spans="1:19" s="58" customFormat="1" ht="12.75">
      <c r="A58" s="148" t="s">
        <v>65</v>
      </c>
      <c r="B58" s="148"/>
      <c r="C58" s="148"/>
      <c r="D58" s="148"/>
      <c r="E58" s="148"/>
      <c r="F58" s="70">
        <v>3000</v>
      </c>
      <c r="G58" s="70">
        <v>360</v>
      </c>
      <c r="H58" s="33">
        <f>H59+H73</f>
        <v>135240</v>
      </c>
      <c r="I58" s="33">
        <f aca="true" t="shared" si="18" ref="I58:Q58">I59+I73</f>
        <v>0</v>
      </c>
      <c r="J58" s="33">
        <f t="shared" si="18"/>
        <v>0</v>
      </c>
      <c r="K58" s="33">
        <f>K59+K73</f>
        <v>0</v>
      </c>
      <c r="L58" s="33">
        <f>L59+L73</f>
        <v>0</v>
      </c>
      <c r="M58" s="33">
        <f t="shared" si="18"/>
        <v>94620</v>
      </c>
      <c r="N58" s="33">
        <f t="shared" si="18"/>
        <v>94620</v>
      </c>
      <c r="O58" s="33">
        <f>O59+O73</f>
        <v>0</v>
      </c>
      <c r="P58" s="33">
        <f t="shared" si="18"/>
        <v>0</v>
      </c>
      <c r="Q58" s="33">
        <f t="shared" si="18"/>
        <v>0</v>
      </c>
      <c r="R58" s="53">
        <v>0</v>
      </c>
      <c r="S58" s="111"/>
    </row>
    <row r="59" spans="1:19" s="58" customFormat="1" ht="12.75">
      <c r="A59" s="140" t="s">
        <v>66</v>
      </c>
      <c r="B59" s="140"/>
      <c r="C59" s="140"/>
      <c r="D59" s="140"/>
      <c r="E59" s="140"/>
      <c r="F59" s="70">
        <v>3100</v>
      </c>
      <c r="G59" s="50">
        <v>370</v>
      </c>
      <c r="H59" s="33">
        <f>H60+H61+H64+H67+H71+H72</f>
        <v>135240</v>
      </c>
      <c r="I59" s="33">
        <f aca="true" t="shared" si="19" ref="I59:Q59">I60+I61+I64+I67+I71+I72</f>
        <v>0</v>
      </c>
      <c r="J59" s="33">
        <f t="shared" si="19"/>
        <v>0</v>
      </c>
      <c r="K59" s="33">
        <f>K60+K61+K64+K67+K71+K72</f>
        <v>0</v>
      </c>
      <c r="L59" s="33">
        <f>L60+L61+L64+L67+L71+L72</f>
        <v>0</v>
      </c>
      <c r="M59" s="33">
        <f t="shared" si="19"/>
        <v>94620</v>
      </c>
      <c r="N59" s="33">
        <f t="shared" si="19"/>
        <v>94620</v>
      </c>
      <c r="O59" s="33">
        <f>O60+O61+O64+O67+O71+O72</f>
        <v>0</v>
      </c>
      <c r="P59" s="33">
        <f t="shared" si="19"/>
        <v>0</v>
      </c>
      <c r="Q59" s="33">
        <f t="shared" si="19"/>
        <v>0</v>
      </c>
      <c r="R59" s="53">
        <v>0</v>
      </c>
      <c r="S59" s="111"/>
    </row>
    <row r="60" spans="1:19" s="60" customFormat="1" ht="24.75" customHeight="1">
      <c r="A60" s="141" t="s">
        <v>67</v>
      </c>
      <c r="B60" s="141"/>
      <c r="C60" s="141"/>
      <c r="D60" s="141"/>
      <c r="E60" s="141"/>
      <c r="F60" s="34">
        <v>3110</v>
      </c>
      <c r="G60" s="75">
        <v>380</v>
      </c>
      <c r="H60" s="38">
        <f>СМЕТА("5411/"&amp;N&amp;"[,"&amp;P&amp;","&amp;$F60&amp;"]",A,B)</f>
        <v>135240</v>
      </c>
      <c r="I60" s="38">
        <v>0</v>
      </c>
      <c r="J60" s="38">
        <f>ОСДЕ("2313/"&amp;N&amp;"[,"&amp;P&amp;","&amp;$F60&amp;"]",A)</f>
        <v>0</v>
      </c>
      <c r="K60" s="38">
        <v>0</v>
      </c>
      <c r="L60" s="36">
        <v>0</v>
      </c>
      <c r="M60" s="38">
        <v>94620</v>
      </c>
      <c r="N60" s="39">
        <v>94620</v>
      </c>
      <c r="O60" s="39">
        <v>0</v>
      </c>
      <c r="P60" s="40">
        <f>ОБДЕ("8441/"&amp;N&amp;"[,"&amp;P&amp;","&amp;$F60&amp;"]","",A,B)-ОБКР("8441/"&amp;N&amp;"[,"&amp;P&amp;","&amp;$F60&amp;"]","",A,B)</f>
        <v>0</v>
      </c>
      <c r="Q60" s="36">
        <f>SUM(J60,L60,M60)-N60</f>
        <v>0</v>
      </c>
      <c r="R60" s="53">
        <v>0</v>
      </c>
      <c r="S60" s="112"/>
    </row>
    <row r="61" spans="1:19" s="60" customFormat="1" ht="12.75">
      <c r="A61" s="141" t="s">
        <v>68</v>
      </c>
      <c r="B61" s="141"/>
      <c r="C61" s="141"/>
      <c r="D61" s="141"/>
      <c r="E61" s="141"/>
      <c r="F61" s="34">
        <v>3120</v>
      </c>
      <c r="G61" s="34">
        <v>390</v>
      </c>
      <c r="H61" s="36">
        <f>H62+H63</f>
        <v>0</v>
      </c>
      <c r="I61" s="36">
        <f aca="true" t="shared" si="20" ref="I61:Q61">I62+I63</f>
        <v>0</v>
      </c>
      <c r="J61" s="36">
        <f t="shared" si="20"/>
        <v>0</v>
      </c>
      <c r="K61" s="36">
        <f>K62+K63</f>
        <v>0</v>
      </c>
      <c r="L61" s="36">
        <f t="shared" si="20"/>
        <v>0</v>
      </c>
      <c r="M61" s="36">
        <f t="shared" si="20"/>
        <v>0</v>
      </c>
      <c r="N61" s="36">
        <f t="shared" si="20"/>
        <v>0</v>
      </c>
      <c r="O61" s="36">
        <f>O62+O63</f>
        <v>0</v>
      </c>
      <c r="P61" s="36">
        <f t="shared" si="20"/>
        <v>0</v>
      </c>
      <c r="Q61" s="36">
        <f t="shared" si="20"/>
        <v>0</v>
      </c>
      <c r="R61" s="53">
        <v>0</v>
      </c>
      <c r="S61" s="112"/>
    </row>
    <row r="62" spans="1:19" s="62" customFormat="1" ht="12.75">
      <c r="A62" s="146" t="s">
        <v>128</v>
      </c>
      <c r="B62" s="146"/>
      <c r="C62" s="146"/>
      <c r="D62" s="146"/>
      <c r="E62" s="146"/>
      <c r="F62" s="61">
        <v>3121</v>
      </c>
      <c r="G62" s="61">
        <v>400</v>
      </c>
      <c r="H62" s="38">
        <f>СМЕТА("5411/"&amp;N&amp;"[,"&amp;P&amp;","&amp;$F62&amp;"]",A,B)</f>
        <v>0</v>
      </c>
      <c r="I62" s="38">
        <f>СМЕТА("5411/"&amp;N&amp;"[,"&amp;P&amp;","&amp;$F62&amp;"]",A,B,1,MONTH(B))</f>
        <v>0</v>
      </c>
      <c r="J62" s="38">
        <f>ОСДЕ("2313/"&amp;N&amp;"[,"&amp;P&amp;","&amp;$F62&amp;"]",A)</f>
        <v>0</v>
      </c>
      <c r="K62" s="38">
        <v>0</v>
      </c>
      <c r="L62" s="38">
        <v>0</v>
      </c>
      <c r="M62" s="38">
        <f>ОБДЕ("2313/"&amp;N&amp;"[,"&amp;P&amp;","&amp;$F62&amp;"]","5411/"&amp;N,A,B)-ОБКР("2313/"&amp;N&amp;"[,"&amp;P&amp;","&amp;$F62&amp;"]","5411/"&amp;N,A,B)</f>
        <v>0</v>
      </c>
      <c r="N62" s="39">
        <f>ОБКР("2313/"&amp;N&amp;"[,"&amp;P&amp;","&amp;$F62&amp;"]","",A,B)-ОБДЕ("2313/"&amp;N&amp;"[,"&amp;P&amp;","&amp;$F62&amp;"]","",A,B)+ОБДЕ("2313/"&amp;N&amp;"[,"&amp;P&amp;","&amp;$F62&amp;"]","5411/"&amp;N,A,B)-ОБКР("2313/"&amp;N&amp;"[,"&amp;P&amp;","&amp;$F62&amp;"]","5411/"&amp;N,A,B)</f>
        <v>0</v>
      </c>
      <c r="O62" s="39">
        <v>0</v>
      </c>
      <c r="P62" s="40">
        <f>ОБДЕ("8441/"&amp;N&amp;"[,"&amp;P&amp;","&amp;$F62&amp;"]","",A,B)-ОБКР("8441/"&amp;N&amp;"[,"&amp;P&amp;","&amp;$F62&amp;"]","",A,B)</f>
        <v>0</v>
      </c>
      <c r="Q62" s="38">
        <f>SUM(J62,L62,M62)-N62</f>
        <v>0</v>
      </c>
      <c r="R62" s="53">
        <v>0</v>
      </c>
      <c r="S62" s="111"/>
    </row>
    <row r="63" spans="1:19" s="62" customFormat="1" ht="12.75">
      <c r="A63" s="146" t="s">
        <v>129</v>
      </c>
      <c r="B63" s="146"/>
      <c r="C63" s="146"/>
      <c r="D63" s="146"/>
      <c r="E63" s="146"/>
      <c r="F63" s="61">
        <v>3122</v>
      </c>
      <c r="G63" s="61">
        <v>410</v>
      </c>
      <c r="H63" s="38">
        <f>СМЕТА("5411/"&amp;N&amp;"[,"&amp;P&amp;","&amp;$F63&amp;"]",A,B)</f>
        <v>0</v>
      </c>
      <c r="I63" s="38">
        <f>СМЕТА("5411/"&amp;N&amp;"[,"&amp;P&amp;","&amp;$F63&amp;"]",A,B,1,MONTH(B))</f>
        <v>0</v>
      </c>
      <c r="J63" s="38">
        <f>ОСДЕ("2313/"&amp;N&amp;"[,"&amp;P&amp;","&amp;$F63&amp;"]",A)</f>
        <v>0</v>
      </c>
      <c r="K63" s="38">
        <v>0</v>
      </c>
      <c r="L63" s="38">
        <v>0</v>
      </c>
      <c r="M63" s="38">
        <f>ОБДЕ("2313/"&amp;N&amp;"[,"&amp;P&amp;","&amp;$F63&amp;"]","5411/"&amp;N,A,B)-ОБКР("2313/"&amp;N&amp;"[,"&amp;P&amp;","&amp;$F63&amp;"]","5411/"&amp;N,A,B)</f>
        <v>0</v>
      </c>
      <c r="N63" s="39">
        <f>ОБКР("2313/"&amp;N&amp;"[,"&amp;P&amp;","&amp;$F63&amp;"]","",A,B)-ОБДЕ("2313/"&amp;N&amp;"[,"&amp;P&amp;","&amp;$F63&amp;"]","",A,B)+ОБДЕ("2313/"&amp;N&amp;"[,"&amp;P&amp;","&amp;$F63&amp;"]","5411/"&amp;N,A,B)-ОБКР("2313/"&amp;N&amp;"[,"&amp;P&amp;","&amp;$F63&amp;"]","5411/"&amp;N,A,B)</f>
        <v>0</v>
      </c>
      <c r="O63" s="39">
        <v>0</v>
      </c>
      <c r="P63" s="40">
        <f>ОБДЕ("8441/"&amp;N&amp;"[,"&amp;P&amp;","&amp;$F63&amp;"]","",A,B)-ОБКР("8441/"&amp;N&amp;"[,"&amp;P&amp;","&amp;$F63&amp;"]","",A,B)</f>
        <v>0</v>
      </c>
      <c r="Q63" s="38">
        <f>SUM(J63,L63,M63)-N63</f>
        <v>0</v>
      </c>
      <c r="R63" s="53">
        <v>0</v>
      </c>
      <c r="S63" s="111"/>
    </row>
    <row r="64" spans="1:19" s="60" customFormat="1" ht="12.75">
      <c r="A64" s="141" t="s">
        <v>69</v>
      </c>
      <c r="B64" s="141"/>
      <c r="C64" s="141"/>
      <c r="D64" s="141"/>
      <c r="E64" s="141"/>
      <c r="F64" s="34">
        <v>3130</v>
      </c>
      <c r="G64" s="75">
        <v>420</v>
      </c>
      <c r="H64" s="36">
        <f>H65+H66</f>
        <v>0</v>
      </c>
      <c r="I64" s="36">
        <f aca="true" t="shared" si="21" ref="I64:Q64">I65+I66</f>
        <v>0</v>
      </c>
      <c r="J64" s="36">
        <f t="shared" si="21"/>
        <v>0</v>
      </c>
      <c r="K64" s="36">
        <f>K65+K66</f>
        <v>0</v>
      </c>
      <c r="L64" s="36">
        <f t="shared" si="21"/>
        <v>0</v>
      </c>
      <c r="M64" s="36">
        <f t="shared" si="21"/>
        <v>0</v>
      </c>
      <c r="N64" s="36">
        <f t="shared" si="21"/>
        <v>0</v>
      </c>
      <c r="O64" s="36">
        <f>O65+O66</f>
        <v>0</v>
      </c>
      <c r="P64" s="36">
        <f t="shared" si="21"/>
        <v>0</v>
      </c>
      <c r="Q64" s="36">
        <f t="shared" si="21"/>
        <v>0</v>
      </c>
      <c r="R64" s="53">
        <v>0</v>
      </c>
      <c r="S64" s="112"/>
    </row>
    <row r="65" spans="1:19" s="62" customFormat="1" ht="12.75">
      <c r="A65" s="146" t="s">
        <v>130</v>
      </c>
      <c r="B65" s="146"/>
      <c r="C65" s="146"/>
      <c r="D65" s="146"/>
      <c r="E65" s="146"/>
      <c r="F65" s="61">
        <v>3131</v>
      </c>
      <c r="G65" s="61">
        <v>430</v>
      </c>
      <c r="H65" s="38">
        <f>СМЕТА("5411/"&amp;N&amp;"[,"&amp;P&amp;","&amp;$F65&amp;"]",A,B)</f>
        <v>0</v>
      </c>
      <c r="I65" s="38">
        <f>СМЕТА("5411/"&amp;N&amp;"[,"&amp;P&amp;","&amp;$F65&amp;"]",A,B,1,MONTH(B))</f>
        <v>0</v>
      </c>
      <c r="J65" s="38">
        <f>ОСДЕ("2313/"&amp;N&amp;"[,"&amp;P&amp;","&amp;$F65&amp;"]",A)</f>
        <v>0</v>
      </c>
      <c r="K65" s="38">
        <v>0</v>
      </c>
      <c r="L65" s="38">
        <v>0</v>
      </c>
      <c r="M65" s="38">
        <f>ОБДЕ("2313/"&amp;N&amp;"[,"&amp;P&amp;","&amp;$F65&amp;"]","5411/"&amp;N,A,B)-ОБКР("2313/"&amp;N&amp;"[,"&amp;P&amp;","&amp;$F65&amp;"]","5411/"&amp;N,A,B)</f>
        <v>0</v>
      </c>
      <c r="N65" s="39">
        <f>ОБКР("2313/"&amp;N&amp;"[,"&amp;P&amp;","&amp;$F65&amp;"]","",A,B)-ОБДЕ("2313/"&amp;N&amp;"[,"&amp;P&amp;","&amp;$F65&amp;"]","",A,B)+ОБДЕ("2313/"&amp;N&amp;"[,"&amp;P&amp;","&amp;$F65&amp;"]","5411/"&amp;N,A,B)-ОБКР("2313/"&amp;N&amp;"[,"&amp;P&amp;","&amp;$F65&amp;"]","5411/"&amp;N,A,B)</f>
        <v>0</v>
      </c>
      <c r="O65" s="39">
        <v>0</v>
      </c>
      <c r="P65" s="40">
        <f>ОБДЕ("8441/"&amp;N&amp;"[,"&amp;P&amp;","&amp;$F65&amp;"]","",A,B)-ОБКР("8441/"&amp;N&amp;"[,"&amp;P&amp;","&amp;$F65&amp;"]","",A,B)</f>
        <v>0</v>
      </c>
      <c r="Q65" s="38">
        <f>SUM(J65,L65,M65)-N65</f>
        <v>0</v>
      </c>
      <c r="R65" s="53">
        <v>0</v>
      </c>
      <c r="S65" s="111"/>
    </row>
    <row r="66" spans="1:19" s="62" customFormat="1" ht="12.75">
      <c r="A66" s="146" t="s">
        <v>70</v>
      </c>
      <c r="B66" s="146"/>
      <c r="C66" s="146"/>
      <c r="D66" s="146"/>
      <c r="E66" s="146"/>
      <c r="F66" s="61">
        <v>3132</v>
      </c>
      <c r="G66" s="61">
        <v>440</v>
      </c>
      <c r="H66" s="38">
        <f>СМЕТА("5411/"&amp;N&amp;"[,"&amp;P&amp;","&amp;$F66&amp;"]",A,B)</f>
        <v>0</v>
      </c>
      <c r="I66" s="38">
        <v>0</v>
      </c>
      <c r="J66" s="38">
        <f>ОСДЕ("2313/"&amp;N&amp;"[,"&amp;P&amp;","&amp;$F66&amp;"]",A)</f>
        <v>0</v>
      </c>
      <c r="K66" s="38">
        <v>0</v>
      </c>
      <c r="L66" s="38">
        <v>0</v>
      </c>
      <c r="M66" s="38">
        <f>ОБДЕ("2313/"&amp;N&amp;"[,"&amp;P&amp;","&amp;$F66&amp;"]","5411/"&amp;N,A,B)-ОБКР("2313/"&amp;N&amp;"[,"&amp;P&amp;","&amp;$F66&amp;"]","5411/"&amp;N,A,B)</f>
        <v>0</v>
      </c>
      <c r="N66" s="39">
        <f>ОБКР("2313/"&amp;N&amp;"[,"&amp;P&amp;","&amp;$F66&amp;"]","",A,B)-ОБДЕ("2313/"&amp;N&amp;"[,"&amp;P&amp;","&amp;$F66&amp;"]","",A,B)+ОБДЕ("2313/"&amp;N&amp;"[,"&amp;P&amp;","&amp;$F66&amp;"]","5411/"&amp;N,A,B)-ОБКР("2313/"&amp;N&amp;"[,"&amp;P&amp;","&amp;$F66&amp;"]","5411/"&amp;N,A,B)</f>
        <v>0</v>
      </c>
      <c r="O66" s="39">
        <v>0</v>
      </c>
      <c r="P66" s="40">
        <f>ОБДЕ("8441/"&amp;N&amp;"[,"&amp;P&amp;","&amp;$F66&amp;"]","",A,B)-ОБКР("8441/"&amp;N&amp;"[,"&amp;P&amp;","&amp;$F66&amp;"]","",A,B)</f>
        <v>0</v>
      </c>
      <c r="Q66" s="38">
        <f>SUM(J66,L66,M66)-N66</f>
        <v>0</v>
      </c>
      <c r="R66" s="53">
        <v>0</v>
      </c>
      <c r="S66" s="111"/>
    </row>
    <row r="67" spans="1:19" s="60" customFormat="1" ht="12.75">
      <c r="A67" s="137" t="s">
        <v>71</v>
      </c>
      <c r="B67" s="138"/>
      <c r="C67" s="138"/>
      <c r="D67" s="138"/>
      <c r="E67" s="139"/>
      <c r="F67" s="75">
        <v>3140</v>
      </c>
      <c r="G67" s="75">
        <v>450</v>
      </c>
      <c r="H67" s="36">
        <f>H68+H69+H70</f>
        <v>0</v>
      </c>
      <c r="I67" s="36">
        <f aca="true" t="shared" si="22" ref="I67:Q67">I68+I69+I70</f>
        <v>0</v>
      </c>
      <c r="J67" s="36">
        <f t="shared" si="22"/>
        <v>0</v>
      </c>
      <c r="K67" s="36">
        <f>K68+K69+K70</f>
        <v>0</v>
      </c>
      <c r="L67" s="36">
        <f t="shared" si="22"/>
        <v>0</v>
      </c>
      <c r="M67" s="36">
        <f t="shared" si="22"/>
        <v>0</v>
      </c>
      <c r="N67" s="36">
        <f t="shared" si="22"/>
        <v>0</v>
      </c>
      <c r="O67" s="36">
        <f>O68+O69+O70</f>
        <v>0</v>
      </c>
      <c r="P67" s="36">
        <f t="shared" si="22"/>
        <v>0</v>
      </c>
      <c r="Q67" s="36">
        <f t="shared" si="22"/>
        <v>0</v>
      </c>
      <c r="R67" s="53">
        <v>0</v>
      </c>
      <c r="S67" s="112"/>
    </row>
    <row r="68" spans="1:19" s="62" customFormat="1" ht="12.75">
      <c r="A68" s="131" t="s">
        <v>131</v>
      </c>
      <c r="B68" s="132"/>
      <c r="C68" s="132"/>
      <c r="D68" s="132"/>
      <c r="E68" s="133"/>
      <c r="F68" s="61">
        <v>3141</v>
      </c>
      <c r="G68" s="61">
        <v>460</v>
      </c>
      <c r="H68" s="38">
        <f>СМЕТА("5411/"&amp;N&amp;"[,"&amp;P&amp;","&amp;$F68&amp;"]",A,B)</f>
        <v>0</v>
      </c>
      <c r="I68" s="38">
        <f>СМЕТА("5411/"&amp;N&amp;"[,"&amp;P&amp;","&amp;$F68&amp;"]",A,B,1,MONTH(B))</f>
        <v>0</v>
      </c>
      <c r="J68" s="38">
        <f>ОСДЕ("2313/"&amp;N&amp;"[,"&amp;P&amp;","&amp;$F68&amp;"]",A)</f>
        <v>0</v>
      </c>
      <c r="K68" s="38">
        <v>0</v>
      </c>
      <c r="L68" s="38">
        <v>0</v>
      </c>
      <c r="M68" s="38">
        <f>ОБДЕ("2313/"&amp;N&amp;"[,"&amp;P&amp;","&amp;$F68&amp;"]","5411/"&amp;N,A,B)-ОБКР("2313/"&amp;N&amp;"[,"&amp;P&amp;","&amp;$F68&amp;"]","5411/"&amp;N,A,B)</f>
        <v>0</v>
      </c>
      <c r="N68" s="39">
        <f>ОБКР("2313/"&amp;N&amp;"[,"&amp;P&amp;","&amp;$F68&amp;"]","",A,B)-ОБДЕ("2313/"&amp;N&amp;"[,"&amp;P&amp;","&amp;$F68&amp;"]","",A,B)+ОБДЕ("2313/"&amp;N&amp;"[,"&amp;P&amp;","&amp;$F68&amp;"]","5411/"&amp;N,A,B)-ОБКР("2313/"&amp;N&amp;"[,"&amp;P&amp;","&amp;$F68&amp;"]","5411/"&amp;N,A,B)</f>
        <v>0</v>
      </c>
      <c r="O68" s="39">
        <v>0</v>
      </c>
      <c r="P68" s="40">
        <f>ОБДЕ("8441/"&amp;N&amp;"[,"&amp;P&amp;","&amp;$F68&amp;"]","",A,B)-ОБКР("8441/"&amp;N&amp;"[,"&amp;P&amp;","&amp;$F68&amp;"]","",A,B)</f>
        <v>0</v>
      </c>
      <c r="Q68" s="38">
        <f>SUM(J68,L68,M68)-N68</f>
        <v>0</v>
      </c>
      <c r="R68" s="53">
        <v>0</v>
      </c>
      <c r="S68" s="111"/>
    </row>
    <row r="69" spans="1:19" s="62" customFormat="1" ht="12.75">
      <c r="A69" s="131" t="s">
        <v>132</v>
      </c>
      <c r="B69" s="132"/>
      <c r="C69" s="132"/>
      <c r="D69" s="132"/>
      <c r="E69" s="133"/>
      <c r="F69" s="61">
        <v>3142</v>
      </c>
      <c r="G69" s="61">
        <v>470</v>
      </c>
      <c r="H69" s="38">
        <f>СМЕТА("5411/"&amp;N&amp;"[,"&amp;P&amp;","&amp;$F69&amp;"]",A,B)</f>
        <v>0</v>
      </c>
      <c r="I69" s="38">
        <f>СМЕТА("5411/"&amp;N&amp;"[,"&amp;P&amp;","&amp;$F69&amp;"]",A,B,1,MONTH(B))</f>
        <v>0</v>
      </c>
      <c r="J69" s="38">
        <f>ОСДЕ("2313/"&amp;N&amp;"[,"&amp;P&amp;","&amp;$F69&amp;"]",A)</f>
        <v>0</v>
      </c>
      <c r="K69" s="38">
        <v>0</v>
      </c>
      <c r="L69" s="38">
        <v>0</v>
      </c>
      <c r="M69" s="38">
        <f>ОБДЕ("2313/"&amp;N&amp;"[,"&amp;P&amp;","&amp;$F69&amp;"]","5411/"&amp;N,A,B)-ОБКР("2313/"&amp;N&amp;"[,"&amp;P&amp;","&amp;$F69&amp;"]","5411/"&amp;N,A,B)</f>
        <v>0</v>
      </c>
      <c r="N69" s="39">
        <f>ОБКР("2313/"&amp;N&amp;"[,"&amp;P&amp;","&amp;$F69&amp;"]","",A,B)-ОБДЕ("2313/"&amp;N&amp;"[,"&amp;P&amp;","&amp;$F69&amp;"]","",A,B)+ОБДЕ("2313/"&amp;N&amp;"[,"&amp;P&amp;","&amp;$F69&amp;"]","5411/"&amp;N,A,B)-ОБКР("2313/"&amp;N&amp;"[,"&amp;P&amp;","&amp;$F69&amp;"]","5411/"&amp;N,A,B)</f>
        <v>0</v>
      </c>
      <c r="O69" s="39">
        <v>0</v>
      </c>
      <c r="P69" s="40">
        <f>ОБДЕ("8441/"&amp;N&amp;"[,"&amp;P&amp;","&amp;$F69&amp;"]","",A,B)-ОБКР("8441/"&amp;N&amp;"[,"&amp;P&amp;","&amp;$F69&amp;"]","",A,B)</f>
        <v>0</v>
      </c>
      <c r="Q69" s="38">
        <f>SUM(J69,L69,M69)-N69</f>
        <v>0</v>
      </c>
      <c r="R69" s="53">
        <v>0</v>
      </c>
      <c r="S69" s="111"/>
    </row>
    <row r="70" spans="1:19" s="62" customFormat="1" ht="24.75" customHeight="1">
      <c r="A70" s="131" t="s">
        <v>133</v>
      </c>
      <c r="B70" s="132"/>
      <c r="C70" s="132"/>
      <c r="D70" s="132"/>
      <c r="E70" s="133"/>
      <c r="F70" s="61">
        <v>3143</v>
      </c>
      <c r="G70" s="61">
        <v>480</v>
      </c>
      <c r="H70" s="38">
        <f>СМЕТА("5411/"&amp;N&amp;"[,"&amp;P&amp;","&amp;$F70&amp;"]",A,B)</f>
        <v>0</v>
      </c>
      <c r="I70" s="38">
        <f>СМЕТА("5411/"&amp;N&amp;"[,"&amp;P&amp;","&amp;$F70&amp;"]",A,B,1,MONTH(B))</f>
        <v>0</v>
      </c>
      <c r="J70" s="38">
        <f>ОСДЕ("2313/"&amp;N&amp;"[,"&amp;P&amp;","&amp;$F70&amp;"]",A)</f>
        <v>0</v>
      </c>
      <c r="K70" s="38">
        <v>0</v>
      </c>
      <c r="L70" s="38">
        <v>0</v>
      </c>
      <c r="M70" s="38">
        <f>ОБДЕ("2313/"&amp;N&amp;"[,"&amp;P&amp;","&amp;$F70&amp;"]","5411/"&amp;N,A,B)-ОБКР("2313/"&amp;N&amp;"[,"&amp;P&amp;","&amp;$F70&amp;"]","5411/"&amp;N,A,B)</f>
        <v>0</v>
      </c>
      <c r="N70" s="39">
        <f>ОБКР("2313/"&amp;N&amp;"[,"&amp;P&amp;","&amp;$F70&amp;"]","",A,B)-ОБДЕ("2313/"&amp;N&amp;"[,"&amp;P&amp;","&amp;$F70&amp;"]","",A,B)+ОБДЕ("2313/"&amp;N&amp;"[,"&amp;P&amp;","&amp;$F70&amp;"]","5411/"&amp;N,A,B)-ОБКР("2313/"&amp;N&amp;"[,"&amp;P&amp;","&amp;$F70&amp;"]","5411/"&amp;N,A,B)</f>
        <v>0</v>
      </c>
      <c r="O70" s="39">
        <v>0</v>
      </c>
      <c r="P70" s="40">
        <f>ОБДЕ("8441/"&amp;N&amp;"[,"&amp;P&amp;","&amp;$F70&amp;"]","",A,B)-ОБКР("8441/"&amp;N&amp;"[,"&amp;P&amp;","&amp;$F70&amp;"]","",A,B)</f>
        <v>0</v>
      </c>
      <c r="Q70" s="38">
        <f>SUM(J70,L70,M70)-N70</f>
        <v>0</v>
      </c>
      <c r="R70" s="53">
        <v>0</v>
      </c>
      <c r="S70" s="111"/>
    </row>
    <row r="71" spans="1:19" s="58" customFormat="1" ht="12.75">
      <c r="A71" s="145" t="s">
        <v>72</v>
      </c>
      <c r="B71" s="145"/>
      <c r="C71" s="145"/>
      <c r="D71" s="145"/>
      <c r="E71" s="145"/>
      <c r="F71" s="66">
        <v>3150</v>
      </c>
      <c r="G71" s="76">
        <v>490</v>
      </c>
      <c r="H71" s="38">
        <f>СМЕТА("5411/"&amp;N&amp;"[,"&amp;P&amp;","&amp;$F71&amp;"]",A,B)</f>
        <v>0</v>
      </c>
      <c r="I71" s="38">
        <f>СМЕТА("5411/"&amp;N&amp;"[,"&amp;P&amp;","&amp;$F71&amp;"]",A,B,1,MONTH(B))</f>
        <v>0</v>
      </c>
      <c r="J71" s="38">
        <f>ОСДЕ("2313/"&amp;N&amp;"[,"&amp;P&amp;","&amp;$F71&amp;"]",A)</f>
        <v>0</v>
      </c>
      <c r="K71" s="38">
        <v>0</v>
      </c>
      <c r="L71" s="54">
        <v>0</v>
      </c>
      <c r="M71" s="38">
        <f>ОБДЕ("2313/"&amp;N&amp;"[,"&amp;P&amp;","&amp;$F71&amp;"]","5411/"&amp;N,A,B)-ОБКР("2313/"&amp;N&amp;"[,"&amp;P&amp;","&amp;$F71&amp;"]","5411/"&amp;N,A,B)</f>
        <v>0</v>
      </c>
      <c r="N71" s="39">
        <f>ОБКР("2313/"&amp;N&amp;"[,"&amp;P&amp;","&amp;$F71&amp;"]","",A,B)-ОБДЕ("2313/"&amp;N&amp;"[,"&amp;P&amp;","&amp;$F71&amp;"]","",A,B)+ОБДЕ("2313/"&amp;N&amp;"[,"&amp;P&amp;","&amp;$F71&amp;"]","5411/"&amp;N,A,B)-ОБКР("2313/"&amp;N&amp;"[,"&amp;P&amp;","&amp;$F71&amp;"]","5411/"&amp;N,A,B)</f>
        <v>0</v>
      </c>
      <c r="O71" s="39">
        <v>0</v>
      </c>
      <c r="P71" s="40">
        <f>ОБДЕ("8441/"&amp;N&amp;"[,"&amp;P&amp;","&amp;$F71&amp;"]","",A,B)-ОБКР("8441/"&amp;N&amp;"[,"&amp;P&amp;","&amp;$F71&amp;"]","",A,B)</f>
        <v>0</v>
      </c>
      <c r="Q71" s="54">
        <f>SUM(J71,L71,M71)-N71</f>
        <v>0</v>
      </c>
      <c r="R71" s="53">
        <v>0</v>
      </c>
      <c r="S71" s="111"/>
    </row>
    <row r="72" spans="1:19" s="58" customFormat="1" ht="12.75">
      <c r="A72" s="145" t="s">
        <v>73</v>
      </c>
      <c r="B72" s="145"/>
      <c r="C72" s="145"/>
      <c r="D72" s="145"/>
      <c r="E72" s="145"/>
      <c r="F72" s="66">
        <v>3160</v>
      </c>
      <c r="G72" s="76">
        <v>500</v>
      </c>
      <c r="H72" s="38">
        <f>СМЕТА("5411/"&amp;N&amp;"[,"&amp;P&amp;","&amp;$F72&amp;"]",A,B)</f>
        <v>0</v>
      </c>
      <c r="I72" s="38">
        <f>СМЕТА("5411/"&amp;N&amp;"[,"&amp;P&amp;","&amp;$F72&amp;"]",A,B,1,MONTH(B))</f>
        <v>0</v>
      </c>
      <c r="J72" s="38">
        <f>ОСДЕ("2313/"&amp;N&amp;"[,"&amp;P&amp;","&amp;$F72&amp;"]",A)</f>
        <v>0</v>
      </c>
      <c r="K72" s="38">
        <v>0</v>
      </c>
      <c r="L72" s="54">
        <v>0</v>
      </c>
      <c r="M72" s="38">
        <f>ОБДЕ("2313/"&amp;N&amp;"[,"&amp;P&amp;","&amp;$F72&amp;"]","5411/"&amp;N,A,B)-ОБКР("2313/"&amp;N&amp;"[,"&amp;P&amp;","&amp;$F72&amp;"]","5411/"&amp;N,A,B)</f>
        <v>0</v>
      </c>
      <c r="N72" s="39">
        <f>ОБКР("2313/"&amp;N&amp;"[,"&amp;P&amp;","&amp;$F72&amp;"]","",A,B)-ОБДЕ("2313/"&amp;N&amp;"[,"&amp;P&amp;","&amp;$F72&amp;"]","",A,B)+ОБДЕ("2313/"&amp;N&amp;"[,"&amp;P&amp;","&amp;$F72&amp;"]","5411/"&amp;N,A,B)-ОБКР("2313/"&amp;N&amp;"[,"&amp;P&amp;","&amp;$F72&amp;"]","5411/"&amp;N,A,B)</f>
        <v>0</v>
      </c>
      <c r="O72" s="39">
        <v>0</v>
      </c>
      <c r="P72" s="40">
        <f>ОБДЕ("8441/"&amp;N&amp;"[,"&amp;P&amp;","&amp;$F72&amp;"]","",A,B)-ОБКР("8441/"&amp;N&amp;"[,"&amp;P&amp;","&amp;$F72&amp;"]","",A,B)</f>
        <v>0</v>
      </c>
      <c r="Q72" s="54">
        <f>SUM(J72,L72,M72)-N72</f>
        <v>0</v>
      </c>
      <c r="R72" s="53">
        <v>0</v>
      </c>
      <c r="S72" s="111"/>
    </row>
    <row r="73" spans="1:19" s="58" customFormat="1" ht="12.75">
      <c r="A73" s="140" t="s">
        <v>74</v>
      </c>
      <c r="B73" s="140"/>
      <c r="C73" s="140"/>
      <c r="D73" s="140"/>
      <c r="E73" s="140"/>
      <c r="F73" s="70">
        <v>3200</v>
      </c>
      <c r="G73" s="50">
        <v>510</v>
      </c>
      <c r="H73" s="33">
        <f>H74+H75+H76+H77</f>
        <v>0</v>
      </c>
      <c r="I73" s="33">
        <f aca="true" t="shared" si="23" ref="I73:Q73">I74+I75+I76+I77</f>
        <v>0</v>
      </c>
      <c r="J73" s="33">
        <f t="shared" si="23"/>
        <v>0</v>
      </c>
      <c r="K73" s="33">
        <f>K74+K75+K76+K77</f>
        <v>0</v>
      </c>
      <c r="L73" s="33">
        <f t="shared" si="23"/>
        <v>0</v>
      </c>
      <c r="M73" s="33">
        <f t="shared" si="23"/>
        <v>0</v>
      </c>
      <c r="N73" s="33">
        <f t="shared" si="23"/>
        <v>0</v>
      </c>
      <c r="O73" s="33">
        <f>O74+O75+O76+O77</f>
        <v>0</v>
      </c>
      <c r="P73" s="33">
        <f t="shared" si="23"/>
        <v>0</v>
      </c>
      <c r="Q73" s="33">
        <f t="shared" si="23"/>
        <v>0</v>
      </c>
      <c r="R73" s="53">
        <v>0</v>
      </c>
      <c r="S73" s="111"/>
    </row>
    <row r="74" spans="1:19" s="64" customFormat="1" ht="24" customHeight="1">
      <c r="A74" s="141" t="s">
        <v>75</v>
      </c>
      <c r="B74" s="141"/>
      <c r="C74" s="141"/>
      <c r="D74" s="141"/>
      <c r="E74" s="141"/>
      <c r="F74" s="34">
        <v>3210</v>
      </c>
      <c r="G74" s="75">
        <v>520</v>
      </c>
      <c r="H74" s="38">
        <f>СМЕТА("5411/"&amp;N&amp;"[,"&amp;P&amp;","&amp;$F74&amp;"]",A,B)</f>
        <v>0</v>
      </c>
      <c r="I74" s="38">
        <f>СМЕТА("5411/"&amp;N&amp;"[,"&amp;P&amp;","&amp;$F74&amp;"]",A,B,1,MONTH(B))</f>
        <v>0</v>
      </c>
      <c r="J74" s="38">
        <f>ОСДЕ("2313/"&amp;N&amp;"[,"&amp;P&amp;","&amp;$F74&amp;"]",A)</f>
        <v>0</v>
      </c>
      <c r="K74" s="38">
        <v>0</v>
      </c>
      <c r="L74" s="36">
        <v>0</v>
      </c>
      <c r="M74" s="38">
        <f>ОБДЕ("2313/"&amp;N&amp;"[,"&amp;P&amp;","&amp;$F74&amp;"]","5411/"&amp;N,A,B)-ОБКР("2313/"&amp;N&amp;"[,"&amp;P&amp;","&amp;$F74&amp;"]","5411/"&amp;N,A,B)</f>
        <v>0</v>
      </c>
      <c r="N74" s="39">
        <f>ОБКР("2313/"&amp;N&amp;"[,"&amp;P&amp;","&amp;$F74&amp;"]","",A,B)-ОБДЕ("2313/"&amp;N&amp;"[,"&amp;P&amp;","&amp;$F74&amp;"]","",A,B)+ОБДЕ("2313/"&amp;N&amp;"[,"&amp;P&amp;","&amp;$F74&amp;"]","5411/"&amp;N,A,B)-ОБКР("2313/"&amp;N&amp;"[,"&amp;P&amp;","&amp;$F74&amp;"]","5411/"&amp;N,A,B)</f>
        <v>0</v>
      </c>
      <c r="O74" s="39">
        <v>0</v>
      </c>
      <c r="P74" s="40">
        <f>ОБДЕ("8441/"&amp;N&amp;"[,"&amp;P&amp;","&amp;$F74&amp;"]","",A,B)-ОБКР("8441/"&amp;N&amp;"[,"&amp;P&amp;","&amp;$F74&amp;"]","",A,B)</f>
        <v>0</v>
      </c>
      <c r="Q74" s="36">
        <f>SUM(J74,L74,M74)-N74</f>
        <v>0</v>
      </c>
      <c r="R74" s="53">
        <v>0</v>
      </c>
      <c r="S74" s="112"/>
    </row>
    <row r="75" spans="1:19" s="64" customFormat="1" ht="25.5" customHeight="1">
      <c r="A75" s="141" t="s">
        <v>76</v>
      </c>
      <c r="B75" s="141"/>
      <c r="C75" s="141"/>
      <c r="D75" s="141"/>
      <c r="E75" s="141"/>
      <c r="F75" s="34">
        <v>3220</v>
      </c>
      <c r="G75" s="75">
        <v>530</v>
      </c>
      <c r="H75" s="38">
        <f>СМЕТА("5411/"&amp;N&amp;"[,"&amp;P&amp;","&amp;$F75&amp;"]",A,B)</f>
        <v>0</v>
      </c>
      <c r="I75" s="38">
        <f>СМЕТА("5411/"&amp;N&amp;"[,"&amp;P&amp;","&amp;$F75&amp;"]",A,B,1,MONTH(B))</f>
        <v>0</v>
      </c>
      <c r="J75" s="38">
        <f>ОСДЕ("2313/"&amp;N&amp;"[,"&amp;P&amp;","&amp;$F75&amp;"]",A)</f>
        <v>0</v>
      </c>
      <c r="K75" s="38">
        <v>0</v>
      </c>
      <c r="L75" s="36">
        <v>0</v>
      </c>
      <c r="M75" s="38">
        <f>ОБДЕ("2313/"&amp;N&amp;"[,"&amp;P&amp;","&amp;$F75&amp;"]","5411/"&amp;N,A,B)-ОБКР("2313/"&amp;N&amp;"[,"&amp;P&amp;","&amp;$F75&amp;"]","5411/"&amp;N,A,B)</f>
        <v>0</v>
      </c>
      <c r="N75" s="39">
        <f>ОБКР("2313/"&amp;N&amp;"[,"&amp;P&amp;","&amp;$F75&amp;"]","",A,B)-ОБДЕ("2313/"&amp;N&amp;"[,"&amp;P&amp;","&amp;$F75&amp;"]","",A,B)+ОБДЕ("2313/"&amp;N&amp;"[,"&amp;P&amp;","&amp;$F75&amp;"]","5411/"&amp;N,A,B)-ОБКР("2313/"&amp;N&amp;"[,"&amp;P&amp;","&amp;$F75&amp;"]","5411/"&amp;N,A,B)</f>
        <v>0</v>
      </c>
      <c r="O75" s="39">
        <v>0</v>
      </c>
      <c r="P75" s="40">
        <f>ОБДЕ("8441/"&amp;N&amp;"[,"&amp;P&amp;","&amp;$F75&amp;"]","",A,B)-ОБКР("8441/"&amp;N&amp;"[,"&amp;P&amp;","&amp;$F75&amp;"]","",A,B)</f>
        <v>0</v>
      </c>
      <c r="Q75" s="36">
        <f>SUM(J75,L75,M75)-N75</f>
        <v>0</v>
      </c>
      <c r="R75" s="53">
        <v>0</v>
      </c>
      <c r="S75" s="112"/>
    </row>
    <row r="76" spans="1:19" s="64" customFormat="1" ht="25.5" customHeight="1">
      <c r="A76" s="141" t="s">
        <v>134</v>
      </c>
      <c r="B76" s="141"/>
      <c r="C76" s="141"/>
      <c r="D76" s="141"/>
      <c r="E76" s="141"/>
      <c r="F76" s="34">
        <v>3230</v>
      </c>
      <c r="G76" s="75">
        <v>540</v>
      </c>
      <c r="H76" s="38">
        <f>СМЕТА("5411/"&amp;N&amp;"[,"&amp;P&amp;","&amp;$F76&amp;"]",A,B)</f>
        <v>0</v>
      </c>
      <c r="I76" s="38">
        <f>СМЕТА("5411/"&amp;N&amp;"[,"&amp;P&amp;","&amp;$F76&amp;"]",A,B,1,MONTH(B))</f>
        <v>0</v>
      </c>
      <c r="J76" s="38">
        <f>ОСДЕ("2313/"&amp;N&amp;"[,"&amp;P&amp;","&amp;$F76&amp;"]",A)</f>
        <v>0</v>
      </c>
      <c r="K76" s="38">
        <v>0</v>
      </c>
      <c r="L76" s="36">
        <v>0</v>
      </c>
      <c r="M76" s="38">
        <f>ОБДЕ("2313/"&amp;N&amp;"[,"&amp;P&amp;","&amp;$F76&amp;"]","5411/"&amp;N,A,B)-ОБКР("2313/"&amp;N&amp;"[,"&amp;P&amp;","&amp;$F76&amp;"]","5411/"&amp;N,A,B)</f>
        <v>0</v>
      </c>
      <c r="N76" s="39">
        <f>ОБКР("2313/"&amp;N&amp;"[,"&amp;P&amp;","&amp;$F76&amp;"]","",A,B)-ОБДЕ("2313/"&amp;N&amp;"[,"&amp;P&amp;","&amp;$F76&amp;"]","",A,B)+ОБДЕ("2313/"&amp;N&amp;"[,"&amp;P&amp;","&amp;$F76&amp;"]","5411/"&amp;N,A,B)-ОБКР("2313/"&amp;N&amp;"[,"&amp;P&amp;","&amp;$F76&amp;"]","5411/"&amp;N,A,B)</f>
        <v>0</v>
      </c>
      <c r="O76" s="39">
        <v>0</v>
      </c>
      <c r="P76" s="40">
        <f>ОБДЕ("8441/"&amp;N&amp;"[,"&amp;P&amp;","&amp;$F76&amp;"]","",A,B)-ОБКР("8441/"&amp;N&amp;"[,"&amp;P&amp;","&amp;$F76&amp;"]","",A,B)</f>
        <v>0</v>
      </c>
      <c r="Q76" s="36">
        <f>SUM(J76,L76,M76)-N76</f>
        <v>0</v>
      </c>
      <c r="R76" s="53">
        <v>0</v>
      </c>
      <c r="S76" s="112"/>
    </row>
    <row r="77" spans="1:19" s="64" customFormat="1" ht="12.75">
      <c r="A77" s="141" t="s">
        <v>135</v>
      </c>
      <c r="B77" s="141"/>
      <c r="C77" s="141"/>
      <c r="D77" s="141"/>
      <c r="E77" s="141"/>
      <c r="F77" s="34">
        <v>3240</v>
      </c>
      <c r="G77" s="34">
        <v>550</v>
      </c>
      <c r="H77" s="38">
        <f>СМЕТА("5411/"&amp;N&amp;"[,"&amp;P&amp;","&amp;$F77&amp;"]",A,B)</f>
        <v>0</v>
      </c>
      <c r="I77" s="38">
        <f>СМЕТА("5411/"&amp;N&amp;"[,"&amp;P&amp;","&amp;$F77&amp;"]",A,B,1,MONTH(B))</f>
        <v>0</v>
      </c>
      <c r="J77" s="38">
        <f>ОСДЕ("2313/"&amp;N&amp;"[,"&amp;P&amp;","&amp;$F77&amp;"]",A)</f>
        <v>0</v>
      </c>
      <c r="K77" s="38">
        <v>0</v>
      </c>
      <c r="L77" s="36">
        <v>0</v>
      </c>
      <c r="M77" s="38">
        <f>ОБДЕ("2313/"&amp;N&amp;"[,"&amp;P&amp;","&amp;$F77&amp;"]","5411/"&amp;N,A,B)-ОБКР("2313/"&amp;N&amp;"[,"&amp;P&amp;","&amp;$F77&amp;"]","5411/"&amp;N,A,B)</f>
        <v>0</v>
      </c>
      <c r="N77" s="39">
        <f>ОБКР("2313/"&amp;N&amp;"[,"&amp;P&amp;","&amp;$F77&amp;"]","",A,B)-ОБДЕ("2313/"&amp;N&amp;"[,"&amp;P&amp;","&amp;$F77&amp;"]","",A,B)+ОБДЕ("2313/"&amp;N&amp;"[,"&amp;P&amp;","&amp;$F77&amp;"]","5411/"&amp;N,A,B)-ОБКР("2313/"&amp;N&amp;"[,"&amp;P&amp;","&amp;$F77&amp;"]","5411/"&amp;N,A,B)</f>
        <v>0</v>
      </c>
      <c r="O77" s="39">
        <v>0</v>
      </c>
      <c r="P77" s="40">
        <f>ОБДЕ("8441/"&amp;N&amp;"[,"&amp;P&amp;","&amp;$F77&amp;"]","",A,B)-ОБКР("8441/"&amp;N&amp;"[,"&amp;P&amp;","&amp;$F77&amp;"]","",A,B)</f>
        <v>0</v>
      </c>
      <c r="Q77" s="36">
        <f>SUM(J77,L77,M77)-N77</f>
        <v>0</v>
      </c>
      <c r="R77" s="53">
        <v>0</v>
      </c>
      <c r="S77" s="112"/>
    </row>
    <row r="78" spans="1:19" s="64" customFormat="1" ht="12.75" hidden="1">
      <c r="A78" s="142"/>
      <c r="B78" s="143"/>
      <c r="C78" s="143"/>
      <c r="D78" s="143"/>
      <c r="E78" s="144"/>
      <c r="F78" s="34"/>
      <c r="G78" s="34"/>
      <c r="H78" s="36"/>
      <c r="I78" s="36"/>
      <c r="J78" s="36"/>
      <c r="K78" s="36"/>
      <c r="L78" s="36"/>
      <c r="M78" s="36"/>
      <c r="N78" s="41"/>
      <c r="O78" s="41"/>
      <c r="P78" s="42"/>
      <c r="Q78" s="36"/>
      <c r="R78" s="53">
        <v>0</v>
      </c>
      <c r="S78" s="112"/>
    </row>
    <row r="79" spans="1:19" s="77" customFormat="1" ht="12.75">
      <c r="A79" s="134" t="s">
        <v>77</v>
      </c>
      <c r="B79" s="135"/>
      <c r="C79" s="135"/>
      <c r="D79" s="135"/>
      <c r="E79" s="136"/>
      <c r="F79" s="50">
        <v>4100</v>
      </c>
      <c r="G79" s="50">
        <v>560</v>
      </c>
      <c r="H79" s="33">
        <f>H80</f>
        <v>0</v>
      </c>
      <c r="I79" s="33">
        <f aca="true" t="shared" si="24" ref="I79:Q79">I80</f>
        <v>0</v>
      </c>
      <c r="J79" s="33">
        <f t="shared" si="24"/>
        <v>0</v>
      </c>
      <c r="K79" s="33">
        <f t="shared" si="24"/>
        <v>0</v>
      </c>
      <c r="L79" s="33">
        <f t="shared" si="24"/>
        <v>0</v>
      </c>
      <c r="M79" s="33">
        <f t="shared" si="24"/>
        <v>0</v>
      </c>
      <c r="N79" s="33">
        <f t="shared" si="24"/>
        <v>0</v>
      </c>
      <c r="O79" s="33">
        <f t="shared" si="24"/>
        <v>0</v>
      </c>
      <c r="P79" s="33">
        <f t="shared" si="24"/>
        <v>0</v>
      </c>
      <c r="Q79" s="33">
        <f t="shared" si="24"/>
        <v>0</v>
      </c>
      <c r="R79" s="53">
        <v>0</v>
      </c>
      <c r="S79" s="111"/>
    </row>
    <row r="80" spans="1:19" s="58" customFormat="1" ht="12.75">
      <c r="A80" s="137" t="s">
        <v>78</v>
      </c>
      <c r="B80" s="138"/>
      <c r="C80" s="138"/>
      <c r="D80" s="138"/>
      <c r="E80" s="139"/>
      <c r="F80" s="75">
        <v>4110</v>
      </c>
      <c r="G80" s="75">
        <v>570</v>
      </c>
      <c r="H80" s="36">
        <f>H81+H82+H83</f>
        <v>0</v>
      </c>
      <c r="I80" s="36">
        <f aca="true" t="shared" si="25" ref="I80:Q80">I81+I82+I83</f>
        <v>0</v>
      </c>
      <c r="J80" s="36">
        <f t="shared" si="25"/>
        <v>0</v>
      </c>
      <c r="K80" s="36">
        <f>K81+K82+K83</f>
        <v>0</v>
      </c>
      <c r="L80" s="36">
        <f t="shared" si="25"/>
        <v>0</v>
      </c>
      <c r="M80" s="36">
        <f t="shared" si="25"/>
        <v>0</v>
      </c>
      <c r="N80" s="36">
        <f t="shared" si="25"/>
        <v>0</v>
      </c>
      <c r="O80" s="36">
        <f>O81+O82+O83</f>
        <v>0</v>
      </c>
      <c r="P80" s="36">
        <f t="shared" si="25"/>
        <v>0</v>
      </c>
      <c r="Q80" s="36">
        <f t="shared" si="25"/>
        <v>0</v>
      </c>
      <c r="R80" s="53">
        <v>0</v>
      </c>
      <c r="S80" s="111"/>
    </row>
    <row r="81" spans="1:19" s="58" customFormat="1" ht="25.5" customHeight="1">
      <c r="A81" s="131" t="s">
        <v>79</v>
      </c>
      <c r="B81" s="132"/>
      <c r="C81" s="132"/>
      <c r="D81" s="132"/>
      <c r="E81" s="133"/>
      <c r="F81" s="61">
        <v>4111</v>
      </c>
      <c r="G81" s="61">
        <v>580</v>
      </c>
      <c r="H81" s="38">
        <f>СМЕТА("5411/"&amp;N&amp;"[,"&amp;P&amp;","&amp;$F81&amp;"]",A,B)</f>
        <v>0</v>
      </c>
      <c r="I81" s="38">
        <f>СМЕТА("5411/"&amp;N&amp;"[,"&amp;P&amp;","&amp;$F81&amp;"]",A,B,1,MONTH(B))</f>
        <v>0</v>
      </c>
      <c r="J81" s="38">
        <f>ОСДЕ("2313/"&amp;N&amp;"[,"&amp;P&amp;","&amp;$F81&amp;"]",A)</f>
        <v>0</v>
      </c>
      <c r="K81" s="38">
        <v>0</v>
      </c>
      <c r="L81" s="38">
        <v>0</v>
      </c>
      <c r="M81" s="38">
        <f>ОБДЕ("2313/"&amp;N&amp;"[,"&amp;P&amp;","&amp;$F81&amp;"]","5411/"&amp;N,A,B)-ОБКР("2313/"&amp;N&amp;"[,"&amp;P&amp;","&amp;$F81&amp;"]","5411/"&amp;N,A,B)</f>
        <v>0</v>
      </c>
      <c r="N81" s="39">
        <f>ОБКР("2313/"&amp;N&amp;"[,"&amp;P&amp;","&amp;$F81&amp;"]","",A,B)-ОБДЕ("2313/"&amp;N&amp;"[,"&amp;P&amp;","&amp;$F81&amp;"]","",A,B)+ОБДЕ("2313/"&amp;N&amp;"[,"&amp;P&amp;","&amp;$F81&amp;"]","5411/"&amp;N,A,B)-ОБКР("2313/"&amp;N&amp;"[,"&amp;P&amp;","&amp;$F81&amp;"]","5411/"&amp;N,A,B)</f>
        <v>0</v>
      </c>
      <c r="O81" s="39">
        <v>0</v>
      </c>
      <c r="P81" s="40">
        <f>ОБДЕ("8441/"&amp;N&amp;"[,"&amp;P&amp;","&amp;$F81&amp;"]","",A,B)-ОБКР("8441/"&amp;N&amp;"[,"&amp;P&amp;","&amp;$F81&amp;"]","",A,B)</f>
        <v>0</v>
      </c>
      <c r="Q81" s="38">
        <f>SUM(J81,L81,M81)-N81</f>
        <v>0</v>
      </c>
      <c r="R81" s="53">
        <v>0</v>
      </c>
      <c r="S81" s="111"/>
    </row>
    <row r="82" spans="1:19" s="58" customFormat="1" ht="24.75" customHeight="1">
      <c r="A82" s="131" t="s">
        <v>80</v>
      </c>
      <c r="B82" s="132"/>
      <c r="C82" s="132"/>
      <c r="D82" s="132"/>
      <c r="E82" s="133"/>
      <c r="F82" s="61">
        <v>4112</v>
      </c>
      <c r="G82" s="61">
        <v>590</v>
      </c>
      <c r="H82" s="38">
        <f>СМЕТА("5411/"&amp;N&amp;"[,"&amp;P&amp;","&amp;$F82&amp;"]",A,B)</f>
        <v>0</v>
      </c>
      <c r="I82" s="38">
        <f>СМЕТА("5411/"&amp;N&amp;"[,"&amp;P&amp;","&amp;$F82&amp;"]",A,B,1,MONTH(B))</f>
        <v>0</v>
      </c>
      <c r="J82" s="38">
        <f>ОСДЕ("2313/"&amp;N&amp;"[,"&amp;P&amp;","&amp;$F82&amp;"]",A)</f>
        <v>0</v>
      </c>
      <c r="K82" s="38">
        <v>0</v>
      </c>
      <c r="L82" s="38">
        <v>0</v>
      </c>
      <c r="M82" s="38">
        <f>ОБДЕ("2313/"&amp;N&amp;"[,"&amp;P&amp;","&amp;$F82&amp;"]","5411/"&amp;N,A,B)-ОБКР("2313/"&amp;N&amp;"[,"&amp;P&amp;","&amp;$F82&amp;"]","5411/"&amp;N,A,B)</f>
        <v>0</v>
      </c>
      <c r="N82" s="39">
        <f>ОБКР("2313/"&amp;N&amp;"[,"&amp;P&amp;","&amp;$F82&amp;"]","",A,B)-ОБДЕ("2313/"&amp;N&amp;"[,"&amp;P&amp;","&amp;$F82&amp;"]","",A,B)+ОБДЕ("2313/"&amp;N&amp;"[,"&amp;P&amp;","&amp;$F82&amp;"]","5411/"&amp;N,A,B)-ОБКР("2313/"&amp;N&amp;"[,"&amp;P&amp;","&amp;$F82&amp;"]","5411/"&amp;N,A,B)</f>
        <v>0</v>
      </c>
      <c r="O82" s="39">
        <v>0</v>
      </c>
      <c r="P82" s="40">
        <f>ОБДЕ("8441/"&amp;N&amp;"[,"&amp;P&amp;","&amp;$F82&amp;"]","",A,B)-ОБКР("8441/"&amp;N&amp;"[,"&amp;P&amp;","&amp;$F82&amp;"]","",A,B)</f>
        <v>0</v>
      </c>
      <c r="Q82" s="38">
        <f>SUM(J82,L82,M82)-N82</f>
        <v>0</v>
      </c>
      <c r="R82" s="53">
        <v>0</v>
      </c>
      <c r="S82" s="111"/>
    </row>
    <row r="83" spans="1:19" s="58" customFormat="1" ht="12.75">
      <c r="A83" s="131" t="s">
        <v>81</v>
      </c>
      <c r="B83" s="132"/>
      <c r="C83" s="132"/>
      <c r="D83" s="132"/>
      <c r="E83" s="133"/>
      <c r="F83" s="61">
        <v>4113</v>
      </c>
      <c r="G83" s="61">
        <v>600</v>
      </c>
      <c r="H83" s="38">
        <f>СМЕТА("5411/"&amp;N&amp;"[,"&amp;P&amp;","&amp;$F83&amp;"]",A,B)</f>
        <v>0</v>
      </c>
      <c r="I83" s="38">
        <f>СМЕТА("5411/"&amp;N&amp;"[,"&amp;P&amp;","&amp;$F83&amp;"]",A,B,1,MONTH(B))</f>
        <v>0</v>
      </c>
      <c r="J83" s="38">
        <f>ОСДЕ("2313/"&amp;N&amp;"[,"&amp;P&amp;","&amp;$F83&amp;"]",A)</f>
        <v>0</v>
      </c>
      <c r="K83" s="38">
        <v>0</v>
      </c>
      <c r="L83" s="38">
        <v>0</v>
      </c>
      <c r="M83" s="38">
        <f>ОБДЕ("2313/"&amp;N&amp;"[,"&amp;P&amp;","&amp;$F83&amp;"]","5411/"&amp;N,A,B)-ОБКР("2313/"&amp;N&amp;"[,"&amp;P&amp;","&amp;$F83&amp;"]","5411/"&amp;N,A,B)</f>
        <v>0</v>
      </c>
      <c r="N83" s="39">
        <f>ОБКР("2313/"&amp;N&amp;"[,"&amp;P&amp;","&amp;$F83&amp;"]","",A,B)-ОБДЕ("2313/"&amp;N&amp;"[,"&amp;P&amp;","&amp;$F83&amp;"]","",A,B)+ОБДЕ("2313/"&amp;N&amp;"[,"&amp;P&amp;","&amp;$F83&amp;"]","5411/"&amp;N,A,B)-ОБКР("2313/"&amp;N&amp;"[,"&amp;P&amp;","&amp;$F83&amp;"]","5411/"&amp;N,A,B)</f>
        <v>0</v>
      </c>
      <c r="O83" s="39">
        <v>0</v>
      </c>
      <c r="P83" s="40">
        <f>ОБДЕ("8441/"&amp;N&amp;"[,"&amp;P&amp;","&amp;$F83&amp;"]","",A,B)-ОБКР("8441/"&amp;N&amp;"[,"&amp;P&amp;","&amp;$F83&amp;"]","",A,B)</f>
        <v>0</v>
      </c>
      <c r="Q83" s="38">
        <f>SUM(J83,L83,M83)-N83</f>
        <v>0</v>
      </c>
      <c r="R83" s="53">
        <v>0</v>
      </c>
      <c r="S83" s="111"/>
    </row>
    <row r="84" spans="1:19" s="78" customFormat="1" ht="12.75" hidden="1">
      <c r="A84" s="137"/>
      <c r="B84" s="138"/>
      <c r="C84" s="138"/>
      <c r="D84" s="138"/>
      <c r="E84" s="139"/>
      <c r="F84" s="75"/>
      <c r="G84" s="7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53">
        <v>0</v>
      </c>
      <c r="S84" s="112"/>
    </row>
    <row r="85" spans="1:19" s="58" customFormat="1" ht="24" customHeight="1" hidden="1">
      <c r="A85" s="131"/>
      <c r="B85" s="132"/>
      <c r="C85" s="132"/>
      <c r="D85" s="132"/>
      <c r="E85" s="133"/>
      <c r="F85" s="61"/>
      <c r="G85" s="61"/>
      <c r="H85" s="38"/>
      <c r="I85" s="38"/>
      <c r="J85" s="38"/>
      <c r="K85" s="38"/>
      <c r="L85" s="38"/>
      <c r="M85" s="38"/>
      <c r="N85" s="39"/>
      <c r="O85" s="39"/>
      <c r="P85" s="40"/>
      <c r="Q85" s="36"/>
      <c r="R85" s="53">
        <v>0</v>
      </c>
      <c r="S85" s="111"/>
    </row>
    <row r="86" spans="1:19" s="58" customFormat="1" ht="24" customHeight="1" hidden="1">
      <c r="A86" s="131"/>
      <c r="B86" s="132"/>
      <c r="C86" s="132"/>
      <c r="D86" s="132"/>
      <c r="E86" s="133"/>
      <c r="F86" s="61"/>
      <c r="G86" s="61"/>
      <c r="H86" s="38"/>
      <c r="I86" s="38"/>
      <c r="J86" s="38"/>
      <c r="K86" s="38"/>
      <c r="L86" s="38"/>
      <c r="M86" s="38"/>
      <c r="N86" s="39"/>
      <c r="O86" s="39"/>
      <c r="P86" s="40"/>
      <c r="Q86" s="36"/>
      <c r="R86" s="53">
        <v>0</v>
      </c>
      <c r="S86" s="111"/>
    </row>
    <row r="87" spans="1:19" s="58" customFormat="1" ht="12.75" hidden="1">
      <c r="A87" s="131"/>
      <c r="B87" s="132"/>
      <c r="C87" s="132"/>
      <c r="D87" s="132"/>
      <c r="E87" s="133"/>
      <c r="F87" s="61"/>
      <c r="G87" s="61"/>
      <c r="H87" s="38"/>
      <c r="I87" s="38"/>
      <c r="J87" s="38"/>
      <c r="K87" s="38"/>
      <c r="L87" s="38"/>
      <c r="M87" s="38"/>
      <c r="N87" s="39"/>
      <c r="O87" s="39"/>
      <c r="P87" s="40"/>
      <c r="Q87" s="36"/>
      <c r="R87" s="53">
        <v>0</v>
      </c>
      <c r="S87" s="111"/>
    </row>
    <row r="88" spans="1:19" s="77" customFormat="1" ht="12.75">
      <c r="A88" s="134" t="s">
        <v>82</v>
      </c>
      <c r="B88" s="135"/>
      <c r="C88" s="135"/>
      <c r="D88" s="135"/>
      <c r="E88" s="136"/>
      <c r="F88" s="70">
        <v>4200</v>
      </c>
      <c r="G88" s="70">
        <v>610</v>
      </c>
      <c r="H88" s="33">
        <f>H89</f>
        <v>0</v>
      </c>
      <c r="I88" s="33">
        <f aca="true" t="shared" si="26" ref="I88:Q88">I89</f>
        <v>0</v>
      </c>
      <c r="J88" s="33">
        <f t="shared" si="26"/>
        <v>0</v>
      </c>
      <c r="K88" s="33">
        <f t="shared" si="26"/>
        <v>0</v>
      </c>
      <c r="L88" s="33">
        <f t="shared" si="26"/>
        <v>0</v>
      </c>
      <c r="M88" s="33">
        <f t="shared" si="26"/>
        <v>0</v>
      </c>
      <c r="N88" s="33">
        <f t="shared" si="26"/>
        <v>0</v>
      </c>
      <c r="O88" s="33">
        <f t="shared" si="26"/>
        <v>0</v>
      </c>
      <c r="P88" s="33">
        <f t="shared" si="26"/>
        <v>0</v>
      </c>
      <c r="Q88" s="33">
        <f t="shared" si="26"/>
        <v>0</v>
      </c>
      <c r="R88" s="53">
        <v>0</v>
      </c>
      <c r="S88" s="111"/>
    </row>
    <row r="89" spans="1:19" s="58" customFormat="1" ht="12.75">
      <c r="A89" s="137" t="s">
        <v>83</v>
      </c>
      <c r="B89" s="138"/>
      <c r="C89" s="138"/>
      <c r="D89" s="138"/>
      <c r="E89" s="139"/>
      <c r="F89" s="75">
        <v>4210</v>
      </c>
      <c r="G89" s="75">
        <v>620</v>
      </c>
      <c r="H89" s="38">
        <f>СМЕТА("5411/"&amp;N&amp;"[,"&amp;P&amp;","&amp;$F89&amp;"]",A,B)</f>
        <v>0</v>
      </c>
      <c r="I89" s="38">
        <f>СМЕТА("5411/"&amp;N&amp;"[,"&amp;P&amp;","&amp;$F89&amp;"]",A,B,1,MONTH(B))</f>
        <v>0</v>
      </c>
      <c r="J89" s="38">
        <f>ОСДЕ("2313/"&amp;N&amp;"[,"&amp;P&amp;","&amp;$F89&amp;"]",A)</f>
        <v>0</v>
      </c>
      <c r="K89" s="38">
        <v>0</v>
      </c>
      <c r="L89" s="36">
        <v>0</v>
      </c>
      <c r="M89" s="38">
        <f>ОБДЕ("2313/"&amp;N&amp;"[,"&amp;P&amp;","&amp;$F89&amp;"]","5411/"&amp;N,A,B)-ОБКР("2313/"&amp;N&amp;"[,"&amp;P&amp;","&amp;$F89&amp;"]","5411/"&amp;N,A,B)</f>
        <v>0</v>
      </c>
      <c r="N89" s="39">
        <f>ОБКР("2313/"&amp;N&amp;"[,"&amp;P&amp;","&amp;$F89&amp;"]","",A,B)-ОБДЕ("2313/"&amp;N&amp;"[,"&amp;P&amp;","&amp;$F89&amp;"]","",A,B)+ОБДЕ("2313/"&amp;N&amp;"[,"&amp;P&amp;","&amp;$F89&amp;"]","5411/"&amp;N,A,B)-ОБКР("2313/"&amp;N&amp;"[,"&amp;P&amp;","&amp;$F89&amp;"]","5411/"&amp;N,A,B)</f>
        <v>0</v>
      </c>
      <c r="O89" s="39">
        <v>0</v>
      </c>
      <c r="P89" s="40">
        <f>ОБДЕ("8441/"&amp;N&amp;"[,"&amp;P&amp;","&amp;$F89&amp;"]","",A,B)-ОБКР("8441/"&amp;N&amp;"[,"&amp;P&amp;","&amp;$F89&amp;"]","",A,B)</f>
        <v>0</v>
      </c>
      <c r="Q89" s="36">
        <f>SUM(J89,L89,M89)-N89</f>
        <v>0</v>
      </c>
      <c r="R89" s="53">
        <v>0</v>
      </c>
      <c r="S89" s="111"/>
    </row>
    <row r="90" spans="1:19" s="58" customFormat="1" ht="12.75" hidden="1">
      <c r="A90" s="137"/>
      <c r="B90" s="138"/>
      <c r="C90" s="138"/>
      <c r="D90" s="138"/>
      <c r="E90" s="139"/>
      <c r="F90" s="75"/>
      <c r="G90" s="75"/>
      <c r="H90" s="36"/>
      <c r="I90" s="38"/>
      <c r="J90" s="36"/>
      <c r="K90" s="36"/>
      <c r="L90" s="36"/>
      <c r="M90" s="36"/>
      <c r="N90" s="41"/>
      <c r="O90" s="41"/>
      <c r="P90" s="42"/>
      <c r="Q90" s="36"/>
      <c r="R90" s="53">
        <v>0</v>
      </c>
      <c r="S90" s="111"/>
    </row>
    <row r="91" spans="1:19" s="79" customFormat="1" ht="15" customHeight="1">
      <c r="A91" s="127" t="s">
        <v>84</v>
      </c>
      <c r="B91" s="127"/>
      <c r="C91" s="127"/>
      <c r="D91" s="127"/>
      <c r="E91" s="127"/>
      <c r="F91" s="75">
        <v>5000</v>
      </c>
      <c r="G91" s="34">
        <v>630</v>
      </c>
      <c r="H91" s="51" t="s">
        <v>85</v>
      </c>
      <c r="I91" s="121">
        <f>I18</f>
        <v>94620</v>
      </c>
      <c r="J91" s="51" t="s">
        <v>85</v>
      </c>
      <c r="K91" s="51" t="s">
        <v>85</v>
      </c>
      <c r="L91" s="51" t="s">
        <v>85</v>
      </c>
      <c r="M91" s="51" t="s">
        <v>85</v>
      </c>
      <c r="N91" s="51" t="s">
        <v>85</v>
      </c>
      <c r="O91" s="51" t="s">
        <v>85</v>
      </c>
      <c r="P91" s="51" t="s">
        <v>85</v>
      </c>
      <c r="Q91" s="51" t="s">
        <v>85</v>
      </c>
      <c r="R91" s="51" t="s">
        <v>85</v>
      </c>
      <c r="S91" s="111"/>
    </row>
    <row r="92" spans="1:13" ht="3" customHeight="1">
      <c r="A92" s="98"/>
      <c r="B92" s="99"/>
      <c r="C92" s="99"/>
      <c r="D92" s="99"/>
      <c r="E92" s="99"/>
      <c r="F92" s="100"/>
      <c r="G92" s="101"/>
      <c r="H92" s="100"/>
      <c r="I92" s="100"/>
      <c r="J92" s="100"/>
      <c r="K92" s="100"/>
      <c r="L92" s="100"/>
      <c r="M92" s="100"/>
    </row>
    <row r="93" spans="1:13" ht="12.75" customHeight="1">
      <c r="A93" s="102" t="s">
        <v>97</v>
      </c>
      <c r="B93" s="99"/>
      <c r="C93" s="99"/>
      <c r="D93" s="99"/>
      <c r="E93" s="99"/>
      <c r="F93" s="100"/>
      <c r="G93" s="101"/>
      <c r="H93" s="100"/>
      <c r="I93" s="100"/>
      <c r="J93" s="100"/>
      <c r="K93" s="100"/>
      <c r="L93" s="100"/>
      <c r="M93" s="100"/>
    </row>
    <row r="94" ht="9" customHeight="1">
      <c r="Q94" s="84"/>
    </row>
    <row r="95" spans="1:17" ht="15" customHeight="1">
      <c r="A95" s="128" t="s">
        <v>86</v>
      </c>
      <c r="B95" s="128"/>
      <c r="C95" s="128"/>
      <c r="D95" s="128"/>
      <c r="E95" s="128"/>
      <c r="F95" s="14"/>
      <c r="G95" s="103"/>
      <c r="H95" s="103"/>
      <c r="I95" s="103"/>
      <c r="L95" s="104"/>
      <c r="M95" s="15"/>
      <c r="N95" s="129" t="str">
        <f>VLOOKUP(N,Параметры!G2:L64,5,0)</f>
        <v>Шундровська К.В.</v>
      </c>
      <c r="O95" s="129"/>
      <c r="P95" s="129"/>
      <c r="Q95" s="129"/>
    </row>
    <row r="96" spans="2:17" ht="12.75" customHeight="1">
      <c r="B96" s="14"/>
      <c r="C96" s="14"/>
      <c r="D96" s="14"/>
      <c r="E96" s="14"/>
      <c r="F96" s="14"/>
      <c r="G96" s="103"/>
      <c r="H96" s="103"/>
      <c r="I96" s="103"/>
      <c r="L96" s="16" t="s">
        <v>87</v>
      </c>
      <c r="M96" s="17"/>
      <c r="N96" s="126" t="s">
        <v>104</v>
      </c>
      <c r="O96" s="126"/>
      <c r="P96" s="126"/>
      <c r="Q96" s="126"/>
    </row>
    <row r="97" spans="1:17" ht="15" customHeight="1">
      <c r="A97" s="128" t="s">
        <v>88</v>
      </c>
      <c r="B97" s="128"/>
      <c r="C97" s="128"/>
      <c r="D97" s="128"/>
      <c r="E97" s="128"/>
      <c r="F97" s="14"/>
      <c r="G97" s="103"/>
      <c r="H97" s="103"/>
      <c r="I97" s="103"/>
      <c r="L97" s="104"/>
      <c r="M97" s="15"/>
      <c r="N97" s="130" t="s">
        <v>268</v>
      </c>
      <c r="O97" s="129"/>
      <c r="P97" s="129"/>
      <c r="Q97" s="129"/>
    </row>
    <row r="98" spans="5:17" ht="12.75" customHeight="1">
      <c r="E98" s="105"/>
      <c r="F98" s="92"/>
      <c r="G98" s="18"/>
      <c r="H98" s="18"/>
      <c r="I98" s="18"/>
      <c r="L98" s="19" t="s">
        <v>87</v>
      </c>
      <c r="M98" s="20"/>
      <c r="N98" s="126" t="s">
        <v>105</v>
      </c>
      <c r="O98" s="126"/>
      <c r="P98" s="126"/>
      <c r="Q98" s="126"/>
    </row>
    <row r="99" spans="1:9" ht="14.25">
      <c r="A99" s="105" t="s">
        <v>273</v>
      </c>
      <c r="B99" s="105"/>
      <c r="C99" s="105"/>
      <c r="D99" s="105"/>
      <c r="E99" s="106"/>
      <c r="F99" s="92"/>
      <c r="G99" s="92"/>
      <c r="H99" s="92"/>
      <c r="I99" s="92"/>
    </row>
    <row r="100" spans="1:4" ht="12.75">
      <c r="A100" s="106"/>
      <c r="B100" s="106"/>
      <c r="C100" s="106"/>
      <c r="D100" s="106"/>
    </row>
    <row r="101" spans="1:16" ht="12.75">
      <c r="A101" s="81"/>
      <c r="B101" s="82"/>
      <c r="C101" s="82"/>
      <c r="D101" s="82"/>
      <c r="E101" s="82"/>
      <c r="F101" s="83"/>
      <c r="G101" s="83"/>
      <c r="H101" s="83"/>
      <c r="I101" s="83"/>
      <c r="J101" s="83"/>
      <c r="K101" s="83"/>
      <c r="L101" s="83"/>
      <c r="M101" s="83"/>
      <c r="N101" s="84"/>
      <c r="O101" s="84"/>
      <c r="P101" s="84"/>
    </row>
  </sheetData>
  <sheetProtection/>
  <mergeCells count="100">
    <mergeCell ref="G15:G16"/>
    <mergeCell ref="H15:H16"/>
    <mergeCell ref="M15:M16"/>
    <mergeCell ref="P15:P16"/>
    <mergeCell ref="Q15:R15"/>
    <mergeCell ref="I15:I16"/>
    <mergeCell ref="J15:K15"/>
    <mergeCell ref="N15:O15"/>
    <mergeCell ref="L15:L16"/>
    <mergeCell ref="B13:D13"/>
    <mergeCell ref="A11:I11"/>
    <mergeCell ref="L8:N8"/>
    <mergeCell ref="J10:N10"/>
    <mergeCell ref="B5:N5"/>
    <mergeCell ref="B6:N6"/>
    <mergeCell ref="N1:R1"/>
    <mergeCell ref="A22:E22"/>
    <mergeCell ref="A19:E19"/>
    <mergeCell ref="J9:N9"/>
    <mergeCell ref="J11:N11"/>
    <mergeCell ref="A18:E18"/>
    <mergeCell ref="A20:E20"/>
    <mergeCell ref="A21:E21"/>
    <mergeCell ref="F15:F16"/>
    <mergeCell ref="A17:E17"/>
    <mergeCell ref="A23:E23"/>
    <mergeCell ref="A24:E24"/>
    <mergeCell ref="A15:E16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40:E40"/>
    <mergeCell ref="A41:E41"/>
    <mergeCell ref="A39:E39"/>
    <mergeCell ref="A42:E42"/>
    <mergeCell ref="A43:E43"/>
    <mergeCell ref="A46:E46"/>
    <mergeCell ref="A47:E47"/>
    <mergeCell ref="A44:E44"/>
    <mergeCell ref="A45:E45"/>
    <mergeCell ref="Q51:R51"/>
    <mergeCell ref="A52:E52"/>
    <mergeCell ref="A48:E48"/>
    <mergeCell ref="A53:E53"/>
    <mergeCell ref="A49:E49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N98:Q98"/>
    <mergeCell ref="A91:E91"/>
    <mergeCell ref="A95:E95"/>
    <mergeCell ref="N95:Q95"/>
    <mergeCell ref="N96:Q96"/>
    <mergeCell ref="A97:E97"/>
    <mergeCell ref="N97:Q97"/>
  </mergeCells>
  <printOptions horizontalCentered="1"/>
  <pageMargins left="0.7874015748031497" right="0.7874015748031497" top="0.5118110236220472" bottom="0.4330708661417323" header="0.5" footer="0.5"/>
  <pageSetup fitToHeight="0" horizontalDpi="600" verticalDpi="600" orientation="landscape" paperSize="9" scale="63" r:id="rId1"/>
  <rowBreaks count="1" manualBreakCount="1">
    <brk id="5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Додаток 5 до Порядку складання місячної та квартальної фінансової звітності</dc:title>
  <dc:subject/>
  <dc:creator>AC</dc:creator>
  <cp:keywords/>
  <dc:description/>
  <cp:lastModifiedBy>User</cp:lastModifiedBy>
  <cp:lastPrinted>2017-10-05T16:42:28Z</cp:lastPrinted>
  <dcterms:created xsi:type="dcterms:W3CDTF">2003-10-27T14:05:58Z</dcterms:created>
  <dcterms:modified xsi:type="dcterms:W3CDTF">2017-10-05T16:42:44Z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BNAME">
    <vt:lpwstr>TABNAME="Форма 4-3 ``Звіт про надходж. і використ. інших надходжень спецфонду``"</vt:lpwstr>
  </property>
</Properties>
</file>