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450" windowHeight="11640" activeTab="1"/>
  </bookViews>
  <sheets>
    <sheet name="Параметры" sheetId="1" r:id="rId1"/>
    <sheet name="4-2" sheetId="2" r:id="rId2"/>
  </sheets>
  <definedNames>
    <definedName name="A">'4-2'!$A$1</definedName>
    <definedName name="B">'Параметры'!$F$7</definedName>
    <definedName name="D">'Параметры'!$F$8</definedName>
    <definedName name="KEKV">'Параметры'!$J$9</definedName>
    <definedName name="KEKV1">'Параметры'!$K$9</definedName>
    <definedName name="KEKV2">'Параметры'!$J$11</definedName>
    <definedName name="KEKV3">'Параметры'!$K$11</definedName>
    <definedName name="KEKV4">'Параметры'!$J$13</definedName>
    <definedName name="KEKV5">'Параметры'!$K$13</definedName>
    <definedName name="N">'Параметры'!$F$17</definedName>
    <definedName name="P">'Параметры'!$F$16</definedName>
    <definedName name="_xlnm.Print_Titles" localSheetId="1">'4-2'!$35:$36</definedName>
    <definedName name="_xlnm.Print_Area" localSheetId="1">'4-2'!$A$1:$R$103</definedName>
  </definedNames>
  <calcPr fullCalcOnLoad="1"/>
</workbook>
</file>

<file path=xl/sharedStrings.xml><?xml version="1.0" encoding="utf-8"?>
<sst xmlns="http://schemas.openxmlformats.org/spreadsheetml/2006/main" count="884" uniqueCount="373">
  <si>
    <t>Константи:</t>
  </si>
  <si>
    <t>Назва</t>
  </si>
  <si>
    <t>Ім'я</t>
  </si>
  <si>
    <t>Значення</t>
  </si>
  <si>
    <t>Звітна дата</t>
  </si>
  <si>
    <t>?B</t>
  </si>
  <si>
    <t xml:space="preserve">Звіт </t>
  </si>
  <si>
    <t xml:space="preserve">про надходження і використання коштів, отриманих за іншими джерелами </t>
  </si>
  <si>
    <t>Коди</t>
  </si>
  <si>
    <t xml:space="preserve">Установа           </t>
  </si>
  <si>
    <t>за ЄДРПОУ</t>
  </si>
  <si>
    <t xml:space="preserve">Територія              </t>
  </si>
  <si>
    <t>за КОАТУУ</t>
  </si>
  <si>
    <t>Код та назва відомчої класифікації видатків та кредитування державного бюджету</t>
  </si>
  <si>
    <t>Код та назва програмної класифікації видатків та кредитування державного бюджету</t>
  </si>
  <si>
    <t>Періодичність:</t>
  </si>
  <si>
    <t>Показники</t>
  </si>
  <si>
    <t>Код рядка</t>
  </si>
  <si>
    <t>X</t>
  </si>
  <si>
    <t>010</t>
  </si>
  <si>
    <t>Від отриманих благодійних внесків, грантів та дарунків</t>
  </si>
  <si>
    <t>020</t>
  </si>
  <si>
    <t>030</t>
  </si>
  <si>
    <t>Фінансування</t>
  </si>
  <si>
    <t>040</t>
  </si>
  <si>
    <t>050</t>
  </si>
  <si>
    <t>060</t>
  </si>
  <si>
    <t>070</t>
  </si>
  <si>
    <t>080</t>
  </si>
  <si>
    <t xml:space="preserve">  Заробiтна плата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</si>
  <si>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</si>
  <si>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</si>
  <si>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</si>
  <si>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</si>
  <si>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</si>
  <si>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</si>
  <si>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</si>
  <si>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</si>
  <si>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</si>
  <si>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Видатки на вiдрядження</t>
  </si>
  <si>
    <t>180</t>
  </si>
  <si>
    <t>190</t>
  </si>
  <si>
    <t>Оплата комунальних послуг та енергоносiїв</t>
  </si>
  <si>
    <t>200</t>
  </si>
  <si>
    <t xml:space="preserve">  Оплата теплопостачання</t>
  </si>
  <si>
    <t>210</t>
  </si>
  <si>
    <t xml:space="preserve">  Оплата водопостачання i водовiдведення</t>
  </si>
  <si>
    <t>220</t>
  </si>
  <si>
    <t xml:space="preserve">  Оплата електроенергiї</t>
  </si>
  <si>
    <t>230</t>
  </si>
  <si>
    <t xml:space="preserve">  Оплата природного газу</t>
  </si>
  <si>
    <t>240</t>
  </si>
  <si>
    <t>250</t>
  </si>
  <si>
    <t xml:space="preserve">  Оплата інших енергоносiїв</t>
  </si>
  <si>
    <t>260</t>
  </si>
  <si>
    <t>270</t>
  </si>
  <si>
    <t xml:space="preserve">  Дослідження і розробки, окремі заходи розвитку по реалізації державних  (регіональних)  програм</t>
  </si>
  <si>
    <t>280</t>
  </si>
  <si>
    <t xml:space="preserve">  Окремі заходи по реалізації державних (регіональних) програм, не віднесені до заходів розвитку</t>
  </si>
  <si>
    <t>300</t>
  </si>
  <si>
    <t>310</t>
  </si>
  <si>
    <t>Субсидiї та поточнi трансферти пiдприємствам ( установам, органiзацiям)</t>
  </si>
  <si>
    <t>320</t>
  </si>
  <si>
    <t>Поточнi трансферти органам державного управлiння iнших рiвнiв</t>
  </si>
  <si>
    <t>330</t>
  </si>
  <si>
    <t>340</t>
  </si>
  <si>
    <t xml:space="preserve">   Виплата пенсiй i допомоги</t>
  </si>
  <si>
    <t>350</t>
  </si>
  <si>
    <t xml:space="preserve">   Стипендiї</t>
  </si>
  <si>
    <t>360</t>
  </si>
  <si>
    <t>370</t>
  </si>
  <si>
    <t>380</t>
  </si>
  <si>
    <t>Капітальні видатки</t>
  </si>
  <si>
    <t>Придбання основного капiталу</t>
  </si>
  <si>
    <t>Придбання обладнання i предметiв довгострокового користування</t>
  </si>
  <si>
    <t>Капiтальне будiвництво (придбання)</t>
  </si>
  <si>
    <t>Капiтальний ремонт</t>
  </si>
  <si>
    <t>Реконструкція та реставрація</t>
  </si>
  <si>
    <t>Створення державних запасiв i резервiв</t>
  </si>
  <si>
    <t>Придбання землi i нематерiальних активiв</t>
  </si>
  <si>
    <t>Капiтальнi трансферти</t>
  </si>
  <si>
    <t>Капiтальнi трансферти пiдприємствам (установам, органiзацiям)</t>
  </si>
  <si>
    <t>Капiтальнi трансферти органам державного управлiння iнших рiвнiв</t>
  </si>
  <si>
    <t xml:space="preserve">Керівник </t>
  </si>
  <si>
    <t>(пiдпис)</t>
  </si>
  <si>
    <t>Головний бухгалтер</t>
  </si>
  <si>
    <t>за КОПФГ</t>
  </si>
  <si>
    <t>Організаційно-правова форма господарювання</t>
  </si>
  <si>
    <t>Періодичність (річна - 0, квартальна - 1)</t>
  </si>
  <si>
    <t>Затверджено
на звітний рік</t>
  </si>
  <si>
    <t>Залишок на початок звітного року</t>
  </si>
  <si>
    <t>Надійшло коштів за звітний період (рік)</t>
  </si>
  <si>
    <t>Залишок на кінець звітного періоду (року)</t>
  </si>
  <si>
    <t>Одиниця виміру:</t>
  </si>
  <si>
    <t>?D</t>
  </si>
  <si>
    <t xml:space="preserve">Нараховано доходів за звітний період (рік) </t>
  </si>
  <si>
    <t>390</t>
  </si>
  <si>
    <t>Продовження додатка 6</t>
  </si>
  <si>
    <t>Касові за звітний період (рік)</t>
  </si>
  <si>
    <t>Фактичні за звітний період (рік)</t>
  </si>
  <si>
    <t>у тому числі :</t>
  </si>
  <si>
    <t>Поточні видатки</t>
  </si>
  <si>
    <t>(iнiцiали, прiзвище)</t>
  </si>
  <si>
    <t>( iнiцiали, прiзвище)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</si>
  <si>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</si>
  <si>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r>
      <t xml:space="preserve">Надходження коштів </t>
    </r>
    <r>
      <rPr>
        <sz val="9"/>
        <rFont val="Arial Cyr"/>
        <family val="0"/>
      </rPr>
      <t>- усього</t>
    </r>
  </si>
  <si>
    <t>Оплата праці і нарахування на заробітну плату</t>
  </si>
  <si>
    <t>Оплата працi</t>
  </si>
  <si>
    <t xml:space="preserve">  Грошове забезпечення військовослужбовців</t>
  </si>
  <si>
    <t>Нарахування на  оплату праці</t>
  </si>
  <si>
    <t>Використання товарів і послуг</t>
  </si>
  <si>
    <t>Видатки та заходи спеціального призначення</t>
  </si>
  <si>
    <t>Дослідження і розробки,  окремі заходи по реалізації державних (регіональних) програм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</si>
  <si>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</si>
  <si>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</si>
  <si>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</si>
  <si>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 xml:space="preserve">Поточнi трансферти </t>
  </si>
  <si>
    <t>Поточні трансферти  урядам іноземних держав та міжнародним організаціям</t>
  </si>
  <si>
    <t>Соціальне забезпечення</t>
  </si>
  <si>
    <t xml:space="preserve">   Інші виплати населенню</t>
  </si>
  <si>
    <t>Інші поточні видатки</t>
  </si>
  <si>
    <t>400</t>
  </si>
  <si>
    <t xml:space="preserve">   Капітальне будівництво (придбання) житла</t>
  </si>
  <si>
    <t xml:space="preserve">   Капітальне будівництво (придбання) інших об’єктів</t>
  </si>
  <si>
    <t xml:space="preserve">   Капітальний ремонт житлового фонду (приміщень)</t>
  </si>
  <si>
    <t xml:space="preserve">   Капітальний ремонт інших об’єктів</t>
  </si>
  <si>
    <t xml:space="preserve">   Реконструкція житлового фонду (приміщень)</t>
  </si>
  <si>
    <t xml:space="preserve">   Реконструкція та реставрація інших об’єктів</t>
  </si>
  <si>
    <t xml:space="preserve">   Реставрація пам’яток культури, історії та архітектури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</si>
  <si>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</si>
  <si>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</si>
  <si>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Предмети, матеріали, обладнання та інвентар</t>
  </si>
  <si>
    <t>Медикаменти та перев'язувальнi матерiали</t>
  </si>
  <si>
    <t>Продукти харчування</t>
  </si>
  <si>
    <t>Оплата послуг (крім комунальних)</t>
  </si>
  <si>
    <t>Код та назва типової відомчої класифікації видатків та кредитування місцевих бюджетів</t>
  </si>
  <si>
    <t>Внутрішнє кредитування</t>
  </si>
  <si>
    <t>Надання внутрішніх кредитів</t>
  </si>
  <si>
    <t xml:space="preserve">   Надання кредитів органам державного управління інших  рівнів</t>
  </si>
  <si>
    <t xml:space="preserve">   Надання кредитів підприємствам, установам, організаціям</t>
  </si>
  <si>
    <t xml:space="preserve">   Надання інших внутрішніх кредитів</t>
  </si>
  <si>
    <t>Зовнішнє кредитування</t>
  </si>
  <si>
    <t>Надання зовнішніх кредитів</t>
  </si>
  <si>
    <t>Видатки та надання кредитів- усього</t>
  </si>
  <si>
    <t>КЕКВ та/або ККК</t>
  </si>
  <si>
    <t>Перераховано залишок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</si>
  <si>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</si>
  <si>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410</t>
  </si>
  <si>
    <t xml:space="preserve">  Оплата енергосервісу</t>
  </si>
  <si>
    <t>290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</si>
  <si>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</si>
  <si>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</si>
  <si>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</si>
  <si>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</si>
  <si>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</si>
  <si>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</si>
  <si>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</si>
  <si>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</si>
  <si>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</si>
  <si>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</si>
  <si>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</si>
  <si>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</si>
  <si>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</si>
  <si>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</si>
  <si>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</si>
  <si>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</si>
  <si>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</si>
  <si>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</si>
  <si>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</si>
  <si>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</si>
  <si>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</si>
  <si>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</si>
  <si>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</si>
  <si>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</si>
  <si>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</si>
  <si>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</si>
  <si>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</si>
  <si>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</si>
  <si>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</si>
  <si>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</si>
  <si>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</si>
  <si>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</si>
  <si>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Рівень аналітики словника КПКВ у рах.</t>
  </si>
  <si>
    <t>Рівень аналітики словника КЕКВ у рах.</t>
  </si>
  <si>
    <t>5411/4</t>
  </si>
  <si>
    <t>Рівень аналітики словника КПКВ у рах.7311, 7511 та</t>
  </si>
  <si>
    <t>Рівень аналітики словника КЕКВ у рах.7311, 7511 та</t>
  </si>
  <si>
    <t>2313/3</t>
  </si>
  <si>
    <t>Рівень аналітики словника КПКВ у рах.8311 та</t>
  </si>
  <si>
    <t>8511</t>
  </si>
  <si>
    <t>Рівень аналітики словника КЕКВ у рах.8311 та</t>
  </si>
  <si>
    <t>КПКВ для звіту (пусте -  по всім КПКВ)</t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</si>
  <si>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</si>
  <si>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</si>
  <si>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грн, коп.</t>
  </si>
  <si>
    <t>02</t>
  </si>
  <si>
    <t>Новік С.А.</t>
  </si>
  <si>
    <t>21008, м.Вінниця, вул. Пирогова 159</t>
  </si>
  <si>
    <t>03</t>
  </si>
  <si>
    <t>Антонюк В.В.</t>
  </si>
  <si>
    <t xml:space="preserve"> 21037, м.Вінниця, вул Академіка Ющенка 14</t>
  </si>
  <si>
    <t>04</t>
  </si>
  <si>
    <t>Березова С.Г.</t>
  </si>
  <si>
    <t>21030,  м.Вінниця, вул. Стельмаха 37</t>
  </si>
  <si>
    <t>05</t>
  </si>
  <si>
    <t>Онищук О.О.</t>
  </si>
  <si>
    <t>06</t>
  </si>
  <si>
    <t>Гаріпова Л.В.</t>
  </si>
  <si>
    <t>07</t>
  </si>
  <si>
    <t>Просєкова О.В.</t>
  </si>
  <si>
    <t>21037, м.Вінниця, Бульвар Свободи-3</t>
  </si>
  <si>
    <t>09</t>
  </si>
  <si>
    <t>Бондар І.В.</t>
  </si>
  <si>
    <t>21050,  м.Вінниця, вул. Пушкіна 8</t>
  </si>
  <si>
    <t>10</t>
  </si>
  <si>
    <t>Андрусик Т.Б.</t>
  </si>
  <si>
    <t>21011, м.Вінниця, вул. Баженова 30-а</t>
  </si>
  <si>
    <t>13</t>
  </si>
  <si>
    <t>Браславець О.Б.</t>
  </si>
  <si>
    <t>14</t>
  </si>
  <si>
    <t>Поплавська Н.В.</t>
  </si>
  <si>
    <t>21011, м.Вінниця, вул. Москаленко 42</t>
  </si>
  <si>
    <t>18</t>
  </si>
  <si>
    <t>Мельник Н.Б.</t>
  </si>
  <si>
    <t>21034, м.Вінниця, пров. Гладкова 7</t>
  </si>
  <si>
    <t>21</t>
  </si>
  <si>
    <t>21018, м.Вінниця, вул. Міліційна 8</t>
  </si>
  <si>
    <t>28</t>
  </si>
  <si>
    <t>Рублевська Т.А.</t>
  </si>
  <si>
    <t>21100, м.Вінниця, вул. Тимірязєва 26</t>
  </si>
  <si>
    <t>29</t>
  </si>
  <si>
    <t>Шумило В.М.</t>
  </si>
  <si>
    <t>21007, м.Вінниця, вул. Некрасова 7а</t>
  </si>
  <si>
    <t>31</t>
  </si>
  <si>
    <t>Дацюк Н.В</t>
  </si>
  <si>
    <t>21018, м.Вінниця, вул. Р.Скалецького 23</t>
  </si>
  <si>
    <t>34</t>
  </si>
  <si>
    <t>Назарчук Н.П.</t>
  </si>
  <si>
    <t>35</t>
  </si>
  <si>
    <t>Горобчук Н.С.</t>
  </si>
  <si>
    <t>21036, м.Вінниця, Хмельницьке шосе 16</t>
  </si>
  <si>
    <t>36</t>
  </si>
  <si>
    <t>Дуда І.А.</t>
  </si>
  <si>
    <t>21032, м.Вінниця, вул. Київська 124</t>
  </si>
  <si>
    <t>38</t>
  </si>
  <si>
    <t>Борак Н.А.</t>
  </si>
  <si>
    <t>21019, м.Вінниця, вул. Смірнова 6а</t>
  </si>
  <si>
    <t>42</t>
  </si>
  <si>
    <t>Жаркова Т.С.</t>
  </si>
  <si>
    <t>43</t>
  </si>
  <si>
    <t>Юсупова В.Н.</t>
  </si>
  <si>
    <t>21034, м.Вінниця, вул. Чехова 12</t>
  </si>
  <si>
    <t>45</t>
  </si>
  <si>
    <t>Ягніч Н.І.</t>
  </si>
  <si>
    <t>21027, м.Вінниця,  вул. 600-річчя 56а</t>
  </si>
  <si>
    <t>46</t>
  </si>
  <si>
    <t>Кірєєва Н.М.</t>
  </si>
  <si>
    <t xml:space="preserve"> 21021 м.Вінниця, проспект Юності 15</t>
  </si>
  <si>
    <t>47</t>
  </si>
  <si>
    <t>Кудряшова В.М.</t>
  </si>
  <si>
    <t>21032, м.Вінниця, вул. Чорновола 12</t>
  </si>
  <si>
    <t>50</t>
  </si>
  <si>
    <t>21001, м.Вінниця, вул. Острозького 3</t>
  </si>
  <si>
    <t>51</t>
  </si>
  <si>
    <t>Атаманенко О.В.</t>
  </si>
  <si>
    <t>52</t>
  </si>
  <si>
    <t>Шундровська К.В.</t>
  </si>
  <si>
    <t>57</t>
  </si>
  <si>
    <t>21021, м.Вінниця, вул.Келецька  57</t>
  </si>
  <si>
    <t>58</t>
  </si>
  <si>
    <t>Рудюк М.М.</t>
  </si>
  <si>
    <t>21037, м.Вінниця, вул. Черняхівського 72</t>
  </si>
  <si>
    <t>60</t>
  </si>
  <si>
    <t>Козловська О.Ф.</t>
  </si>
  <si>
    <t>21037, м.Вінниця, вул.  Космонавтів 48</t>
  </si>
  <si>
    <t>61</t>
  </si>
  <si>
    <t>21030, м.Вінниця, проспект Юності 30</t>
  </si>
  <si>
    <t>67</t>
  </si>
  <si>
    <t>Баглай Л. В.</t>
  </si>
  <si>
    <t>21029, м.Вінниця, вул. Стельмаха 45</t>
  </si>
  <si>
    <t>71</t>
  </si>
  <si>
    <t>Лимаренко Н. Г.</t>
  </si>
  <si>
    <t>21012, м.Вінниця, вул.20-Березня 32</t>
  </si>
  <si>
    <t>73</t>
  </si>
  <si>
    <t>Гуменчук В.В.</t>
  </si>
  <si>
    <t>21027, м.Вінниця, вул. Космонавтів 64</t>
  </si>
  <si>
    <t>74</t>
  </si>
  <si>
    <t>Целік О. В.</t>
  </si>
  <si>
    <t>75</t>
  </si>
  <si>
    <t>Скоропад Л. А.</t>
  </si>
  <si>
    <t>21027, м.Вінниця, 600-річчя 62</t>
  </si>
  <si>
    <t>77</t>
  </si>
  <si>
    <t>Шестопаль О. М.</t>
  </si>
  <si>
    <t>21100, м.Вінниця, вул. Короленка 19</t>
  </si>
  <si>
    <t>101</t>
  </si>
  <si>
    <t>Централізована бухгалтерія № 3</t>
  </si>
  <si>
    <t>Буняк В. В.</t>
  </si>
  <si>
    <t>804</t>
  </si>
  <si>
    <t>805</t>
  </si>
  <si>
    <t>19</t>
  </si>
  <si>
    <t>Харматова В. Ю.</t>
  </si>
  <si>
    <t>21018, м.Вінниця, вул. Малиновського 21</t>
  </si>
  <si>
    <t>Програма КПКВ</t>
  </si>
  <si>
    <t>?P</t>
  </si>
  <si>
    <t>1011010б</t>
  </si>
  <si>
    <t>Номер закладу</t>
  </si>
  <si>
    <t>?N</t>
  </si>
  <si>
    <t>010 Орган з питань освіти і науки, молоді та спорту</t>
  </si>
  <si>
    <t>1011010 Дошкільні заклади освіти</t>
  </si>
  <si>
    <t>Мельник С.С.</t>
  </si>
  <si>
    <r>
      <t>місячна,</t>
    </r>
    <r>
      <rPr>
        <u val="single"/>
        <sz val="10"/>
        <rFont val="Arial Cyr"/>
        <family val="0"/>
      </rPr>
      <t xml:space="preserve"> квартальна</t>
    </r>
    <r>
      <rPr>
        <sz val="10"/>
        <rFont val="Arial Cyr"/>
        <family val="2"/>
      </rPr>
      <t>, річна.</t>
    </r>
  </si>
  <si>
    <t>комунальна організація (установа, заклад)</t>
  </si>
  <si>
    <r>
      <t xml:space="preserve"> власних надходжень (форма №4-2д, </t>
    </r>
    <r>
      <rPr>
        <b/>
        <u val="single"/>
        <sz val="14"/>
        <rFont val="Arial Cyr"/>
        <family val="0"/>
      </rPr>
      <t>№4-2м</t>
    </r>
    <r>
      <rPr>
        <b/>
        <sz val="14"/>
        <rFont val="Arial Cyr"/>
        <family val="0"/>
      </rPr>
      <t>)</t>
    </r>
  </si>
  <si>
    <t>"_3_"_жовтня_ 2017_ року</t>
  </si>
  <si>
    <t>січень - вересень  2017 року</t>
  </si>
  <si>
    <t>11</t>
  </si>
  <si>
    <t>код</t>
  </si>
  <si>
    <t>єдрпоу</t>
  </si>
  <si>
    <t>коатуу</t>
  </si>
  <si>
    <t>Керівник</t>
  </si>
  <si>
    <t>Комунальний заклад "Дошкільний навчальний заклад № 2 Вінницької міської ради"</t>
  </si>
  <si>
    <t>Комунальний заклад "Дошкільний навчальний заклад № 3 Вінницької міської ради"</t>
  </si>
  <si>
    <t>Комунальний заклад "Дошкільний навчальний заклад № 4 Вінницької міської ради"</t>
  </si>
  <si>
    <t>Комунальний заклад "Дошкільний навчальний заклад № 5 Вінницької міської ради"</t>
  </si>
  <si>
    <t>21000, м.Вінниця, вул. Стрілецька 85а</t>
  </si>
  <si>
    <t>Комунальний заклад "Дошкільний навчальний заклад № 6 Вінницької міської ради"</t>
  </si>
  <si>
    <t>21034, м.Вінниця, вул. Волощкова 11</t>
  </si>
  <si>
    <t>Комунальний заклад "Дошкільний навчальний заклад № 7 Вінницької міської ради"</t>
  </si>
  <si>
    <t>Комунальний заклад "Дошкільний навчальний заклад № 9 Вінницької міської ради"</t>
  </si>
  <si>
    <t>Комунальний заклад "Дошкільний навчальний заклад № 10 Вінницької міської ради"</t>
  </si>
  <si>
    <t>Комунальний заклад "Дошкільний навчальний заклад № 13 Вінницької міської ради"</t>
  </si>
  <si>
    <t>21050, м.Вінниця, вул.Магістратська 58</t>
  </si>
  <si>
    <t>Комунальний заклад "Дошкільний навчальний заклад № 14 Вінницької міської ради"</t>
  </si>
  <si>
    <t>Комунальний заклад "Дошкільний навчальний заклад № 18 Вінницької міської ради"</t>
  </si>
  <si>
    <t>Комунальний заклад "Дошкільний навчальний заклад № 21 Вінницької міської ради"</t>
  </si>
  <si>
    <t>Комунальний заклад "Дошкільний навчальний заклад № 28 Вінницької міської ради"</t>
  </si>
  <si>
    <t>Комунальний заклад "Дошкільний навчальний заклад № 29 Вінницької міської ради"</t>
  </si>
  <si>
    <t>Комунальний заклад "Дошкільний навчальний заклад № 31 Вінницької міської ради"</t>
  </si>
  <si>
    <t>Комунальний заклад "Дошкільний навчальний заклад № 34 Вінницької міської ради"</t>
  </si>
  <si>
    <t>21007, м.Вінниця, вул.Стрілецька 99</t>
  </si>
  <si>
    <t>Комунальний заклад "Дошкільний навчальний заклад № 35 Вінницької міської ради"</t>
  </si>
  <si>
    <t>Комунальний заклад "Дошкільний навчальний заклад № 36 Вінницької міської ради"</t>
  </si>
  <si>
    <t>Комунальний заклад "Дошкільний навчальний заклад № 38 Вінницької міської ради"</t>
  </si>
  <si>
    <t>Комунальний заклад "Дошкільний навчальний заклад № 42 Вінницької міської ради"</t>
  </si>
  <si>
    <t>Комунальний заклад "Дошкільний навчальний заклад № 43 Вінницької міської ради"</t>
  </si>
  <si>
    <t>Комунальний заклад "Дошкільний навчальний заклад № 45 Вінницької міської ради"</t>
  </si>
  <si>
    <t>Комунальний заклад "Дошкільний навчальний заклад № 46 Вінницької міської ради"</t>
  </si>
  <si>
    <t>Комунальний заклад "Дошкільний навчальний заклад № 47 Вінницької міської ради"</t>
  </si>
  <si>
    <t>Комунальний заклад "Дошкільний навчальний заклад № 50 Вінницької міської ради"</t>
  </si>
  <si>
    <t>Сас Н.В.</t>
  </si>
  <si>
    <t>Комунальний заклад "Дошкільний навчальний заклад № 51 Вінницької міської ради"</t>
  </si>
  <si>
    <t>21001, м.Вінниця, вул. Академіка Янгеля 32</t>
  </si>
  <si>
    <t>Комунальний заклад "Дошкільний навчальний заклад № 52 Вінницької міської ради"</t>
  </si>
  <si>
    <t>21021, м.Вінниця, вул.  Порика 17</t>
  </si>
  <si>
    <t>Комунальний заклад "Дошкільний навчальний заклад № 57 Вінницької міської ради"</t>
  </si>
  <si>
    <t>Туранська Т.М</t>
  </si>
  <si>
    <t>Комунальний заклад "Дошкільний навчальний заклад № 58 Вінницької міської ради"</t>
  </si>
  <si>
    <t>Комунальний заклад "Дошкільний навчальний заклад № 60 Вінницької міської ради"</t>
  </si>
  <si>
    <t>Комунальний заклад "Дошкільний навчальний заклад № 61 Вінницької міської ради"</t>
  </si>
  <si>
    <t>Загризла В.В.</t>
  </si>
  <si>
    <t>Комунальний заклад "Дошкільний навчальний заклад № 67 Вінницької міської ради"</t>
  </si>
  <si>
    <t>Комунальний заклад "Дошкільний навчальний заклад № 71 Вінницької міської ради"</t>
  </si>
  <si>
    <t>Комунальний заклад "Дошкільний навчальний заклад № 73 Вінницької міської ради"</t>
  </si>
  <si>
    <t>Комунальний заклад "Дошкільний навчальний заклад № 74 Вінницької міської ради"</t>
  </si>
  <si>
    <t>21030, м.Вінниця, вул. А.Первозванного 68</t>
  </si>
  <si>
    <t>Комунальний заклад "Дошкільний навчальний заклад № 75 Вінницької міської ради"</t>
  </si>
  <si>
    <t>Комунальний заклад "Дошкільний навчальний заклад № 77 Вінницької міської ради"</t>
  </si>
  <si>
    <t>Комунальний заклад "Дошкільний навчальний заклад № 19 Вінницької міської ради"</t>
  </si>
  <si>
    <t>Комунальний заклад "Дошкільний навчальний заклад № 11 Вінницької міської ради"</t>
  </si>
  <si>
    <t>Горова В.В.</t>
  </si>
  <si>
    <t>21021 м. Вінниця, вул. Поріка 5А</t>
  </si>
  <si>
    <t>В.о. Криворучко А.М.</t>
  </si>
  <si>
    <t>21034, м.Вінниця, О.Антонова 9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</si>
</sst>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;\-0.00;\-"/>
    <numFmt numFmtId="174" formatCode=";;;"/>
    <numFmt numFmtId="175" formatCode="0.00_ ;\-0.00\ "/>
  </numFmts>
  <fonts count="55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2"/>
    </font>
    <font>
      <sz val="10"/>
      <color indexed="9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i/>
      <sz val="10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i/>
      <sz val="9"/>
      <name val="Arial Cyr"/>
      <family val="2"/>
    </font>
    <font>
      <sz val="9"/>
      <color indexed="8"/>
      <name val="Arial"/>
      <family val="2"/>
    </font>
    <font>
      <sz val="10"/>
      <name val="Tahoma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Arial Cyr"/>
      <family val="0"/>
    </font>
    <font>
      <b/>
      <u val="single"/>
      <sz val="14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173" fontId="12" fillId="0" borderId="10" xfId="0" applyNumberFormat="1" applyFont="1" applyFill="1" applyBorder="1" applyAlignment="1" applyProtection="1">
      <alignment horizontal="right"/>
      <protection/>
    </xf>
    <xf numFmtId="172" fontId="11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49" fontId="13" fillId="0" borderId="10" xfId="0" applyNumberFormat="1" applyFont="1" applyFill="1" applyBorder="1" applyAlignment="1" applyProtection="1">
      <alignment horizontal="center"/>
      <protection/>
    </xf>
    <xf numFmtId="173" fontId="13" fillId="0" borderId="10" xfId="0" applyNumberFormat="1" applyFont="1" applyFill="1" applyBorder="1" applyAlignment="1" applyProtection="1">
      <alignment horizontal="right"/>
      <protection/>
    </xf>
    <xf numFmtId="172" fontId="11" fillId="0" borderId="0" xfId="0" applyNumberFormat="1" applyFont="1" applyFill="1" applyBorder="1" applyAlignment="1" applyProtection="1">
      <alignment horizontal="right" wrapText="1"/>
      <protection/>
    </xf>
    <xf numFmtId="49" fontId="11" fillId="0" borderId="10" xfId="0" applyNumberFormat="1" applyFont="1" applyFill="1" applyBorder="1" applyAlignment="1" applyProtection="1">
      <alignment horizontal="center"/>
      <protection/>
    </xf>
    <xf numFmtId="173" fontId="11" fillId="0" borderId="10" xfId="0" applyNumberFormat="1" applyFont="1" applyFill="1" applyBorder="1" applyAlignment="1" applyProtection="1">
      <alignment horizontal="right"/>
      <protection/>
    </xf>
    <xf numFmtId="173" fontId="11" fillId="0" borderId="10" xfId="0" applyNumberFormat="1" applyFont="1" applyFill="1" applyBorder="1" applyAlignment="1" applyProtection="1">
      <alignment horizontal="right" wrapText="1"/>
      <protection/>
    </xf>
    <xf numFmtId="173" fontId="11" fillId="0" borderId="10" xfId="0" applyNumberFormat="1" applyFont="1" applyFill="1" applyBorder="1" applyAlignment="1" applyProtection="1" quotePrefix="1">
      <alignment horizontal="right" wrapText="1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73" fontId="13" fillId="0" borderId="10" xfId="0" applyNumberFormat="1" applyFont="1" applyFill="1" applyBorder="1" applyAlignment="1" applyProtection="1">
      <alignment horizontal="right"/>
      <protection/>
    </xf>
    <xf numFmtId="172" fontId="13" fillId="0" borderId="10" xfId="0" applyNumberFormat="1" applyFont="1" applyFill="1" applyBorder="1" applyAlignment="1" applyProtection="1">
      <alignment horizontal="center"/>
      <protection/>
    </xf>
    <xf numFmtId="173" fontId="13" fillId="0" borderId="10" xfId="0" applyNumberFormat="1" applyFont="1" applyFill="1" applyBorder="1" applyAlignment="1" applyProtection="1">
      <alignment horizontal="right" wrapText="1"/>
      <protection/>
    </xf>
    <xf numFmtId="49" fontId="13" fillId="0" borderId="1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172" fontId="11" fillId="0" borderId="0" xfId="0" applyNumberFormat="1" applyFont="1" applyFill="1" applyBorder="1" applyAlignment="1" applyProtection="1">
      <alignment horizontal="right"/>
      <protection/>
    </xf>
    <xf numFmtId="172" fontId="11" fillId="0" borderId="0" xfId="0" applyNumberFormat="1" applyFont="1" applyFill="1" applyBorder="1" applyAlignment="1" applyProtection="1">
      <alignment horizontal="center"/>
      <protection/>
    </xf>
    <xf numFmtId="173" fontId="12" fillId="0" borderId="10" xfId="0" applyNumberFormat="1" applyFont="1" applyFill="1" applyBorder="1" applyAlignment="1" applyProtection="1">
      <alignment horizontal="right" wrapText="1"/>
      <protection/>
    </xf>
    <xf numFmtId="173" fontId="12" fillId="0" borderId="10" xfId="0" applyNumberFormat="1" applyFont="1" applyFill="1" applyBorder="1" applyAlignment="1" applyProtection="1" quotePrefix="1">
      <alignment horizontal="right"/>
      <protection/>
    </xf>
    <xf numFmtId="0" fontId="12" fillId="0" borderId="0" xfId="0" applyNumberFormat="1" applyFont="1" applyFill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49" fontId="12" fillId="0" borderId="13" xfId="0" applyNumberFormat="1" applyFont="1" applyFill="1" applyBorder="1" applyAlignment="1" applyProtection="1">
      <alignment horizontal="center"/>
      <protection/>
    </xf>
    <xf numFmtId="173" fontId="12" fillId="0" borderId="13" xfId="0" applyNumberFormat="1" applyFont="1" applyFill="1" applyBorder="1" applyAlignment="1" applyProtection="1">
      <alignment horizontal="right"/>
      <protection/>
    </xf>
    <xf numFmtId="172" fontId="12" fillId="0" borderId="13" xfId="0" applyNumberFormat="1" applyFont="1" applyFill="1" applyBorder="1" applyAlignment="1" applyProtection="1">
      <alignment horizontal="center"/>
      <protection/>
    </xf>
    <xf numFmtId="49" fontId="11" fillId="0" borderId="10" xfId="0" applyNumberFormat="1" applyFont="1" applyFill="1" applyBorder="1" applyAlignment="1" applyProtection="1">
      <alignment horizontal="center"/>
      <protection/>
    </xf>
    <xf numFmtId="173" fontId="11" fillId="0" borderId="10" xfId="0" applyNumberFormat="1" applyFont="1" applyFill="1" applyBorder="1" applyAlignment="1" applyProtection="1">
      <alignment horizontal="right"/>
      <protection/>
    </xf>
    <xf numFmtId="172" fontId="11" fillId="0" borderId="10" xfId="0" applyNumberFormat="1" applyFont="1" applyFill="1" applyBorder="1" applyAlignment="1" applyProtection="1">
      <alignment horizontal="center"/>
      <protection/>
    </xf>
    <xf numFmtId="173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173" fontId="12" fillId="0" borderId="10" xfId="0" applyNumberFormat="1" applyFont="1" applyFill="1" applyBorder="1" applyAlignment="1" applyProtection="1">
      <alignment horizontal="right"/>
      <protection/>
    </xf>
    <xf numFmtId="172" fontId="12" fillId="0" borderId="10" xfId="0" applyNumberFormat="1" applyFont="1" applyFill="1" applyBorder="1" applyAlignment="1" applyProtection="1">
      <alignment horizontal="center"/>
      <protection/>
    </xf>
    <xf numFmtId="49" fontId="13" fillId="0" borderId="10" xfId="0" applyNumberFormat="1" applyFont="1" applyFill="1" applyBorder="1" applyAlignment="1">
      <alignment horizontal="center"/>
    </xf>
    <xf numFmtId="173" fontId="12" fillId="0" borderId="10" xfId="0" applyNumberFormat="1" applyFont="1" applyFill="1" applyBorder="1" applyAlignment="1" applyProtection="1">
      <alignment horizontal="right" wrapText="1"/>
      <protection/>
    </xf>
    <xf numFmtId="173" fontId="12" fillId="0" borderId="10" xfId="0" applyNumberFormat="1" applyFont="1" applyFill="1" applyBorder="1" applyAlignment="1" applyProtection="1" quotePrefix="1">
      <alignment horizontal="right"/>
      <protection/>
    </xf>
    <xf numFmtId="0" fontId="13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13" fillId="0" borderId="12" xfId="0" applyNumberFormat="1" applyFont="1" applyFill="1" applyBorder="1" applyAlignment="1" applyProtection="1">
      <alignment horizontal="center"/>
      <protection/>
    </xf>
    <xf numFmtId="173" fontId="13" fillId="0" borderId="12" xfId="0" applyNumberFormat="1" applyFont="1" applyFill="1" applyBorder="1" applyAlignment="1" applyProtection="1">
      <alignment horizontal="right"/>
      <protection/>
    </xf>
    <xf numFmtId="172" fontId="13" fillId="0" borderId="12" xfId="0" applyNumberFormat="1" applyFont="1" applyFill="1" applyBorder="1" applyAlignment="1" applyProtection="1">
      <alignment horizontal="center"/>
      <protection/>
    </xf>
    <xf numFmtId="173" fontId="13" fillId="0" borderId="12" xfId="0" applyNumberFormat="1" applyFont="1" applyFill="1" applyBorder="1" applyAlignment="1" applyProtection="1">
      <alignment horizontal="right" wrapText="1"/>
      <protection/>
    </xf>
    <xf numFmtId="173" fontId="13" fillId="0" borderId="12" xfId="0" applyNumberFormat="1" applyFont="1" applyFill="1" applyBorder="1" applyAlignment="1" applyProtection="1" quotePrefix="1">
      <alignment horizontal="right"/>
      <protection/>
    </xf>
    <xf numFmtId="0" fontId="13" fillId="0" borderId="16" xfId="0" applyNumberFormat="1" applyFont="1" applyFill="1" applyBorder="1" applyAlignment="1" applyProtection="1">
      <alignment vertical="center"/>
      <protection/>
    </xf>
    <xf numFmtId="0" fontId="13" fillId="0" borderId="17" xfId="0" applyNumberFormat="1" applyFont="1" applyFill="1" applyBorder="1" applyAlignment="1" applyProtection="1">
      <alignment vertical="center"/>
      <protection/>
    </xf>
    <xf numFmtId="0" fontId="13" fillId="0" borderId="18" xfId="0" applyNumberFormat="1" applyFont="1" applyFill="1" applyBorder="1" applyAlignment="1" applyProtection="1">
      <alignment vertical="center"/>
      <protection/>
    </xf>
    <xf numFmtId="0" fontId="11" fillId="0" borderId="16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Continuous" vertical="center"/>
      <protection/>
    </xf>
    <xf numFmtId="0" fontId="12" fillId="0" borderId="17" xfId="0" applyNumberFormat="1" applyFont="1" applyFill="1" applyBorder="1" applyAlignment="1" applyProtection="1">
      <alignment horizontal="centerContinuous" vertical="center"/>
      <protection/>
    </xf>
    <xf numFmtId="0" fontId="12" fillId="0" borderId="18" xfId="0" applyNumberFormat="1" applyFont="1" applyFill="1" applyBorder="1" applyAlignment="1" applyProtection="1">
      <alignment horizontal="centerContinuous" vertic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4" fontId="3" fillId="0" borderId="0" xfId="0" applyNumberFormat="1" applyFont="1" applyFill="1" applyAlignment="1">
      <alignment/>
    </xf>
    <xf numFmtId="0" fontId="0" fillId="0" borderId="0" xfId="0" applyFill="1" applyBorder="1" applyAlignment="1">
      <alignment horizontal="left" wrapText="1"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/>
    </xf>
    <xf numFmtId="49" fontId="11" fillId="0" borderId="12" xfId="0" applyNumberFormat="1" applyFont="1" applyFill="1" applyBorder="1" applyAlignment="1" applyProtection="1">
      <alignment horizontal="center"/>
      <protection/>
    </xf>
    <xf numFmtId="173" fontId="11" fillId="0" borderId="12" xfId="0" applyNumberFormat="1" applyFont="1" applyFill="1" applyBorder="1" applyAlignment="1" applyProtection="1">
      <alignment horizontal="right"/>
      <protection/>
    </xf>
    <xf numFmtId="172" fontId="11" fillId="0" borderId="12" xfId="0" applyNumberFormat="1" applyFont="1" applyFill="1" applyBorder="1" applyAlignment="1" applyProtection="1">
      <alignment horizontal="center"/>
      <protection/>
    </xf>
    <xf numFmtId="173" fontId="11" fillId="0" borderId="12" xfId="0" applyNumberFormat="1" applyFont="1" applyFill="1" applyBorder="1" applyAlignment="1" applyProtection="1">
      <alignment horizontal="right" wrapText="1"/>
      <protection/>
    </xf>
    <xf numFmtId="173" fontId="11" fillId="0" borderId="12" xfId="0" applyNumberFormat="1" applyFont="1" applyFill="1" applyBorder="1" applyAlignment="1" applyProtection="1" quotePrefix="1">
      <alignment horizontal="right" wrapText="1"/>
      <protection/>
    </xf>
    <xf numFmtId="49" fontId="0" fillId="0" borderId="0" xfId="0" applyNumberFormat="1" applyAlignment="1">
      <alignment/>
    </xf>
    <xf numFmtId="174" fontId="10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 horizontal="center"/>
    </xf>
    <xf numFmtId="174" fontId="0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49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left"/>
      <protection/>
    </xf>
    <xf numFmtId="0" fontId="8" fillId="0" borderId="17" xfId="0" applyNumberFormat="1" applyFont="1" applyFill="1" applyBorder="1" applyAlignment="1" applyProtection="1">
      <alignment horizontal="left"/>
      <protection/>
    </xf>
    <xf numFmtId="0" fontId="8" fillId="0" borderId="17" xfId="0" applyNumberFormat="1" applyFont="1" applyFill="1" applyBorder="1" applyAlignment="1" applyProtection="1">
      <alignment horizontal="left"/>
      <protection/>
    </xf>
    <xf numFmtId="0" fontId="20" fillId="0" borderId="0" xfId="0" applyFont="1" applyFill="1" applyAlignment="1">
      <alignment vertical="center" wrapText="1"/>
    </xf>
    <xf numFmtId="49" fontId="8" fillId="0" borderId="17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left" wrapText="1"/>
      <protection/>
    </xf>
    <xf numFmtId="0" fontId="0" fillId="0" borderId="17" xfId="0" applyFill="1" applyBorder="1" applyAlignment="1">
      <alignment horizontal="left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 applyProtection="1">
      <alignment vertical="center" wrapText="1"/>
      <protection/>
    </xf>
    <xf numFmtId="0" fontId="11" fillId="0" borderId="17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vertical="center" wrapText="1"/>
      <protection/>
    </xf>
    <xf numFmtId="0" fontId="12" fillId="0" borderId="10" xfId="0" applyNumberFormat="1" applyFont="1" applyFill="1" applyBorder="1" applyAlignment="1" applyProtection="1">
      <alignment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vertical="center" wrapText="1"/>
      <protection/>
    </xf>
    <xf numFmtId="0" fontId="12" fillId="0" borderId="17" xfId="0" applyNumberFormat="1" applyFont="1" applyFill="1" applyBorder="1" applyAlignment="1" applyProtection="1">
      <alignment vertical="center" wrapText="1"/>
      <protection/>
    </xf>
    <xf numFmtId="0" fontId="12" fillId="0" borderId="18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13" fillId="0" borderId="10" xfId="0" applyNumberFormat="1" applyFont="1" applyFill="1" applyBorder="1" applyAlignment="1" applyProtection="1">
      <alignment vertical="center" wrapText="1"/>
      <protection/>
    </xf>
    <xf numFmtId="0" fontId="12" fillId="0" borderId="10" xfId="0" applyNumberFormat="1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>
      <alignment vertical="center" wrapText="1"/>
    </xf>
    <xf numFmtId="172" fontId="11" fillId="0" borderId="0" xfId="0" applyNumberFormat="1" applyFont="1" applyFill="1" applyBorder="1" applyAlignment="1" applyProtection="1">
      <alignment horizontal="right" wrapText="1"/>
      <protection/>
    </xf>
    <xf numFmtId="0" fontId="12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/>
    </xf>
    <xf numFmtId="0" fontId="12" fillId="0" borderId="0" xfId="0" applyNumberFormat="1" applyFont="1" applyFill="1" applyAlignment="1" applyProtection="1">
      <alignment horizontal="left" wrapText="1"/>
      <protection/>
    </xf>
    <xf numFmtId="0" fontId="11" fillId="0" borderId="11" xfId="0" applyFont="1" applyFill="1" applyBorder="1" applyAlignment="1">
      <alignment horizontal="left"/>
    </xf>
    <xf numFmtId="0" fontId="11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1" fillId="0" borderId="17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horizontal="left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61"/>
  <sheetViews>
    <sheetView zoomScalePageLayoutView="0" workbookViewId="0" topLeftCell="D37">
      <selection activeCell="K32" sqref="K32"/>
    </sheetView>
  </sheetViews>
  <sheetFormatPr defaultColWidth="9.00390625" defaultRowHeight="12.75"/>
  <cols>
    <col min="3" max="3" width="27.75390625" style="0" customWidth="1"/>
    <col min="4" max="4" width="7.00390625" style="0" customWidth="1"/>
    <col min="5" max="5" width="4.125" style="0" customWidth="1"/>
    <col min="6" max="6" width="11.00390625" style="0" customWidth="1"/>
    <col min="7" max="7" width="9.125" style="137" customWidth="1"/>
    <col min="8" max="8" width="45.00390625" style="137" customWidth="1"/>
    <col min="9" max="10" width="9.125" style="137" customWidth="1"/>
    <col min="11" max="11" width="15.75390625" style="137" customWidth="1"/>
    <col min="12" max="12" width="51.375" style="0" customWidth="1"/>
  </cols>
  <sheetData>
    <row r="1" spans="1:11" ht="12.75">
      <c r="A1" s="1"/>
      <c r="B1" s="1"/>
      <c r="C1" s="1"/>
      <c r="D1" s="1"/>
      <c r="E1" s="1"/>
      <c r="G1" s="137" t="s">
        <v>316</v>
      </c>
      <c r="I1" s="137" t="s">
        <v>317</v>
      </c>
      <c r="J1" s="137" t="s">
        <v>318</v>
      </c>
      <c r="K1" s="137" t="s">
        <v>319</v>
      </c>
    </row>
    <row r="2" spans="1:12" ht="47.25">
      <c r="A2" s="1"/>
      <c r="B2" s="1"/>
      <c r="C2" s="1"/>
      <c r="D2" s="1"/>
      <c r="E2" s="1"/>
      <c r="G2" s="138" t="s">
        <v>195</v>
      </c>
      <c r="H2" s="139" t="s">
        <v>320</v>
      </c>
      <c r="I2" s="140">
        <v>26243332</v>
      </c>
      <c r="J2" s="140">
        <v>510136600</v>
      </c>
      <c r="K2" s="140" t="s">
        <v>196</v>
      </c>
      <c r="L2" s="139" t="s">
        <v>197</v>
      </c>
    </row>
    <row r="3" spans="1:12" ht="47.25">
      <c r="A3" s="1"/>
      <c r="B3" s="1"/>
      <c r="C3" s="1"/>
      <c r="D3" s="1"/>
      <c r="E3" s="1"/>
      <c r="G3" s="138" t="s">
        <v>198</v>
      </c>
      <c r="H3" s="139" t="s">
        <v>321</v>
      </c>
      <c r="I3" s="140">
        <v>34722166</v>
      </c>
      <c r="J3" s="140">
        <v>510136600</v>
      </c>
      <c r="K3" s="140" t="s">
        <v>199</v>
      </c>
      <c r="L3" s="139" t="s">
        <v>200</v>
      </c>
    </row>
    <row r="4" spans="1:12" ht="47.25">
      <c r="A4" s="1"/>
      <c r="B4" s="1"/>
      <c r="C4" s="1"/>
      <c r="D4" s="1"/>
      <c r="E4" s="1"/>
      <c r="G4" s="138" t="s">
        <v>201</v>
      </c>
      <c r="H4" s="139" t="s">
        <v>322</v>
      </c>
      <c r="I4" s="140">
        <v>26243220</v>
      </c>
      <c r="J4" s="140">
        <v>510100000</v>
      </c>
      <c r="K4" s="140" t="s">
        <v>202</v>
      </c>
      <c r="L4" s="139" t="s">
        <v>203</v>
      </c>
    </row>
    <row r="5" spans="1:12" ht="47.25">
      <c r="A5" s="144" t="s">
        <v>0</v>
      </c>
      <c r="B5" s="145"/>
      <c r="C5" s="145"/>
      <c r="D5" s="145"/>
      <c r="E5" s="145"/>
      <c r="F5" s="145"/>
      <c r="G5" s="138" t="s">
        <v>204</v>
      </c>
      <c r="H5" s="139" t="s">
        <v>323</v>
      </c>
      <c r="I5" s="140">
        <v>38189967</v>
      </c>
      <c r="J5" s="140">
        <v>510100000</v>
      </c>
      <c r="K5" s="140" t="s">
        <v>205</v>
      </c>
      <c r="L5" s="139" t="s">
        <v>324</v>
      </c>
    </row>
    <row r="6" spans="1:12" ht="47.25">
      <c r="A6" s="146" t="s">
        <v>1</v>
      </c>
      <c r="B6" s="146"/>
      <c r="C6" s="146"/>
      <c r="D6" s="2"/>
      <c r="E6" s="2" t="s">
        <v>2</v>
      </c>
      <c r="F6" s="2" t="s">
        <v>3</v>
      </c>
      <c r="G6" s="138" t="s">
        <v>206</v>
      </c>
      <c r="H6" s="139" t="s">
        <v>325</v>
      </c>
      <c r="I6" s="140">
        <v>37836283</v>
      </c>
      <c r="J6" s="140">
        <v>510137000</v>
      </c>
      <c r="K6" s="140" t="s">
        <v>207</v>
      </c>
      <c r="L6" s="139" t="s">
        <v>326</v>
      </c>
    </row>
    <row r="7" spans="1:12" ht="47.25">
      <c r="A7" t="s">
        <v>4</v>
      </c>
      <c r="E7" t="s">
        <v>5</v>
      </c>
      <c r="F7" s="3">
        <v>43008</v>
      </c>
      <c r="G7" s="138" t="s">
        <v>208</v>
      </c>
      <c r="H7" s="139" t="s">
        <v>327</v>
      </c>
      <c r="I7" s="140">
        <v>38394724</v>
      </c>
      <c r="J7" s="140">
        <v>510100000</v>
      </c>
      <c r="K7" s="140" t="s">
        <v>209</v>
      </c>
      <c r="L7" s="139" t="s">
        <v>210</v>
      </c>
    </row>
    <row r="8" spans="1:12" ht="47.25">
      <c r="A8" t="s">
        <v>88</v>
      </c>
      <c r="E8" t="s">
        <v>94</v>
      </c>
      <c r="F8">
        <v>1</v>
      </c>
      <c r="G8" s="138" t="s">
        <v>211</v>
      </c>
      <c r="H8" s="139" t="s">
        <v>328</v>
      </c>
      <c r="I8" s="140">
        <v>20087919</v>
      </c>
      <c r="J8" s="140">
        <v>510100000</v>
      </c>
      <c r="K8" s="140" t="s">
        <v>212</v>
      </c>
      <c r="L8" s="139" t="s">
        <v>213</v>
      </c>
    </row>
    <row r="9" spans="1:12" ht="47.25">
      <c r="A9" t="s">
        <v>185</v>
      </c>
      <c r="D9" s="131" t="s">
        <v>184</v>
      </c>
      <c r="F9" t="str">
        <f>G9</f>
        <v>10</v>
      </c>
      <c r="G9" s="138" t="s">
        <v>214</v>
      </c>
      <c r="H9" s="139" t="s">
        <v>329</v>
      </c>
      <c r="I9" s="140">
        <v>26243272</v>
      </c>
      <c r="J9" s="140">
        <v>510136300</v>
      </c>
      <c r="K9" s="140" t="s">
        <v>215</v>
      </c>
      <c r="L9" s="139" t="s">
        <v>216</v>
      </c>
    </row>
    <row r="10" spans="1:12" ht="47.25">
      <c r="A10" t="s">
        <v>186</v>
      </c>
      <c r="D10" s="131" t="s">
        <v>184</v>
      </c>
      <c r="F10" t="str">
        <f aca="true" t="shared" si="0" ref="F10:F15">G10</f>
        <v>13</v>
      </c>
      <c r="G10" s="138" t="s">
        <v>217</v>
      </c>
      <c r="H10" s="139" t="s">
        <v>330</v>
      </c>
      <c r="I10" s="140">
        <v>26244001</v>
      </c>
      <c r="J10" s="140">
        <v>510100000</v>
      </c>
      <c r="K10" s="140" t="s">
        <v>218</v>
      </c>
      <c r="L10" s="139" t="s">
        <v>331</v>
      </c>
    </row>
    <row r="11" spans="1:12" ht="47.25">
      <c r="A11" t="s">
        <v>182</v>
      </c>
      <c r="D11" s="131" t="s">
        <v>187</v>
      </c>
      <c r="F11" t="str">
        <f t="shared" si="0"/>
        <v>14</v>
      </c>
      <c r="G11" s="138" t="s">
        <v>219</v>
      </c>
      <c r="H11" s="139" t="s">
        <v>332</v>
      </c>
      <c r="I11" s="140">
        <v>26243253</v>
      </c>
      <c r="J11" s="140">
        <v>510136300</v>
      </c>
      <c r="K11" s="140" t="s">
        <v>220</v>
      </c>
      <c r="L11" s="139" t="s">
        <v>221</v>
      </c>
    </row>
    <row r="12" spans="1:12" ht="47.25">
      <c r="A12" t="s">
        <v>183</v>
      </c>
      <c r="D12" s="131" t="s">
        <v>187</v>
      </c>
      <c r="F12" t="str">
        <f t="shared" si="0"/>
        <v>18</v>
      </c>
      <c r="G12" s="138" t="s">
        <v>222</v>
      </c>
      <c r="H12" s="139" t="s">
        <v>333</v>
      </c>
      <c r="I12" s="140">
        <v>26244018</v>
      </c>
      <c r="J12" s="140">
        <v>510137000</v>
      </c>
      <c r="K12" s="140" t="s">
        <v>223</v>
      </c>
      <c r="L12" s="139" t="s">
        <v>224</v>
      </c>
    </row>
    <row r="13" spans="1:12" ht="47.25">
      <c r="A13" t="s">
        <v>188</v>
      </c>
      <c r="D13" s="131" t="s">
        <v>189</v>
      </c>
      <c r="F13" t="str">
        <f t="shared" si="0"/>
        <v>21</v>
      </c>
      <c r="G13" s="138" t="s">
        <v>225</v>
      </c>
      <c r="H13" s="139" t="s">
        <v>334</v>
      </c>
      <c r="I13" s="140">
        <v>26243237</v>
      </c>
      <c r="J13" s="140">
        <v>510136600</v>
      </c>
      <c r="K13" s="140" t="s">
        <v>371</v>
      </c>
      <c r="L13" s="139" t="s">
        <v>226</v>
      </c>
    </row>
    <row r="14" spans="1:12" ht="47.25">
      <c r="A14" t="s">
        <v>190</v>
      </c>
      <c r="D14" s="131" t="s">
        <v>189</v>
      </c>
      <c r="F14" t="str">
        <f t="shared" si="0"/>
        <v>28</v>
      </c>
      <c r="G14" s="138" t="s">
        <v>227</v>
      </c>
      <c r="H14" s="139" t="s">
        <v>335</v>
      </c>
      <c r="I14" s="140">
        <v>26243409</v>
      </c>
      <c r="J14" s="140">
        <v>510136300</v>
      </c>
      <c r="K14" s="140" t="s">
        <v>228</v>
      </c>
      <c r="L14" s="139" t="s">
        <v>229</v>
      </c>
    </row>
    <row r="15" spans="1:12" ht="47.25">
      <c r="A15" t="s">
        <v>191</v>
      </c>
      <c r="D15" s="131"/>
      <c r="F15" t="str">
        <f t="shared" si="0"/>
        <v>29</v>
      </c>
      <c r="G15" s="138" t="s">
        <v>230</v>
      </c>
      <c r="H15" s="139" t="s">
        <v>336</v>
      </c>
      <c r="I15" s="140">
        <v>26244202</v>
      </c>
      <c r="J15" s="140">
        <v>510136300</v>
      </c>
      <c r="K15" s="140" t="s">
        <v>231</v>
      </c>
      <c r="L15" s="139" t="s">
        <v>232</v>
      </c>
    </row>
    <row r="16" spans="1:12" ht="47.25">
      <c r="A16" s="142" t="s">
        <v>302</v>
      </c>
      <c r="B16" s="142"/>
      <c r="C16" s="142"/>
      <c r="E16" s="142" t="s">
        <v>303</v>
      </c>
      <c r="F16" s="143" t="s">
        <v>304</v>
      </c>
      <c r="G16" s="138" t="s">
        <v>233</v>
      </c>
      <c r="H16" s="139" t="s">
        <v>337</v>
      </c>
      <c r="I16" s="140">
        <v>26243987</v>
      </c>
      <c r="J16" s="140">
        <v>510100000</v>
      </c>
      <c r="K16" s="140" t="s">
        <v>234</v>
      </c>
      <c r="L16" s="139" t="s">
        <v>235</v>
      </c>
    </row>
    <row r="17" spans="1:12" ht="47.25">
      <c r="A17" s="142" t="s">
        <v>305</v>
      </c>
      <c r="B17" s="142"/>
      <c r="C17" s="142"/>
      <c r="E17" s="142" t="s">
        <v>306</v>
      </c>
      <c r="F17" s="143" t="s">
        <v>265</v>
      </c>
      <c r="G17" s="138" t="s">
        <v>236</v>
      </c>
      <c r="H17" s="139" t="s">
        <v>338</v>
      </c>
      <c r="I17" s="140">
        <v>26243243</v>
      </c>
      <c r="J17" s="140">
        <v>510136300</v>
      </c>
      <c r="K17" s="140" t="s">
        <v>237</v>
      </c>
      <c r="L17" s="139" t="s">
        <v>339</v>
      </c>
    </row>
    <row r="18" spans="7:12" ht="47.25">
      <c r="G18" s="138" t="s">
        <v>238</v>
      </c>
      <c r="H18" s="139" t="s">
        <v>340</v>
      </c>
      <c r="I18" s="140">
        <v>26243467</v>
      </c>
      <c r="J18" s="140">
        <v>510100000</v>
      </c>
      <c r="K18" s="140" t="s">
        <v>239</v>
      </c>
      <c r="L18" s="139" t="s">
        <v>240</v>
      </c>
    </row>
    <row r="19" spans="7:12" ht="47.25">
      <c r="G19" s="138" t="s">
        <v>241</v>
      </c>
      <c r="H19" s="139" t="s">
        <v>341</v>
      </c>
      <c r="I19" s="140">
        <v>1276276</v>
      </c>
      <c r="J19" s="140">
        <v>510136300</v>
      </c>
      <c r="K19" s="140" t="s">
        <v>242</v>
      </c>
      <c r="L19" s="139" t="s">
        <v>243</v>
      </c>
    </row>
    <row r="20" spans="7:12" ht="47.25">
      <c r="G20" s="138" t="s">
        <v>244</v>
      </c>
      <c r="H20" s="139" t="s">
        <v>342</v>
      </c>
      <c r="I20" s="140">
        <v>26243585</v>
      </c>
      <c r="J20" s="140">
        <v>510137000</v>
      </c>
      <c r="K20" s="140" t="s">
        <v>245</v>
      </c>
      <c r="L20" s="139" t="s">
        <v>246</v>
      </c>
    </row>
    <row r="21" spans="7:12" ht="47.25">
      <c r="G21" s="138" t="s">
        <v>247</v>
      </c>
      <c r="H21" s="139" t="s">
        <v>343</v>
      </c>
      <c r="I21" s="140">
        <v>26243378</v>
      </c>
      <c r="J21" s="140">
        <v>510100000</v>
      </c>
      <c r="K21" s="140" t="s">
        <v>248</v>
      </c>
      <c r="L21" s="139" t="s">
        <v>372</v>
      </c>
    </row>
    <row r="22" spans="7:12" ht="47.25">
      <c r="G22" s="138" t="s">
        <v>249</v>
      </c>
      <c r="H22" s="139" t="s">
        <v>344</v>
      </c>
      <c r="I22" s="140">
        <v>26243361</v>
      </c>
      <c r="J22" s="140">
        <v>510136300</v>
      </c>
      <c r="K22" s="140" t="s">
        <v>250</v>
      </c>
      <c r="L22" s="139" t="s">
        <v>251</v>
      </c>
    </row>
    <row r="23" spans="7:12" ht="47.25">
      <c r="G23" s="138" t="s">
        <v>252</v>
      </c>
      <c r="H23" s="139" t="s">
        <v>345</v>
      </c>
      <c r="I23" s="140">
        <v>26244372</v>
      </c>
      <c r="J23" s="140">
        <v>510136600</v>
      </c>
      <c r="K23" s="140" t="s">
        <v>253</v>
      </c>
      <c r="L23" s="139" t="s">
        <v>254</v>
      </c>
    </row>
    <row r="24" spans="7:12" ht="47.25">
      <c r="G24" s="138" t="s">
        <v>255</v>
      </c>
      <c r="H24" s="139" t="s">
        <v>346</v>
      </c>
      <c r="I24" s="140">
        <v>26243941</v>
      </c>
      <c r="J24" s="140">
        <v>510136600</v>
      </c>
      <c r="K24" s="140" t="s">
        <v>256</v>
      </c>
      <c r="L24" s="139" t="s">
        <v>257</v>
      </c>
    </row>
    <row r="25" spans="7:12" ht="47.25">
      <c r="G25" s="138" t="s">
        <v>258</v>
      </c>
      <c r="H25" s="139" t="s">
        <v>347</v>
      </c>
      <c r="I25" s="140">
        <v>26243601</v>
      </c>
      <c r="J25" s="140">
        <v>510136300</v>
      </c>
      <c r="K25" s="140" t="s">
        <v>259</v>
      </c>
      <c r="L25" s="139" t="s">
        <v>260</v>
      </c>
    </row>
    <row r="26" spans="7:12" ht="47.25">
      <c r="G26" s="138" t="s">
        <v>261</v>
      </c>
      <c r="H26" s="139" t="s">
        <v>348</v>
      </c>
      <c r="I26" s="140">
        <v>37028304</v>
      </c>
      <c r="J26" s="140">
        <v>510136300</v>
      </c>
      <c r="K26" s="140" t="s">
        <v>349</v>
      </c>
      <c r="L26" s="139" t="s">
        <v>262</v>
      </c>
    </row>
    <row r="27" spans="7:12" ht="47.25">
      <c r="G27" s="138" t="s">
        <v>263</v>
      </c>
      <c r="H27" s="139" t="s">
        <v>350</v>
      </c>
      <c r="I27" s="140">
        <v>26243214</v>
      </c>
      <c r="J27" s="140">
        <v>510100000</v>
      </c>
      <c r="K27" s="140" t="s">
        <v>264</v>
      </c>
      <c r="L27" s="139" t="s">
        <v>351</v>
      </c>
    </row>
    <row r="28" spans="7:12" ht="47.25">
      <c r="G28" s="138" t="s">
        <v>265</v>
      </c>
      <c r="H28" s="139" t="s">
        <v>352</v>
      </c>
      <c r="I28" s="140">
        <v>26243208</v>
      </c>
      <c r="J28" s="140">
        <v>510100000</v>
      </c>
      <c r="K28" s="140" t="s">
        <v>266</v>
      </c>
      <c r="L28" s="139" t="s">
        <v>353</v>
      </c>
    </row>
    <row r="29" spans="7:12" ht="47.25">
      <c r="G29" s="138" t="s">
        <v>267</v>
      </c>
      <c r="H29" s="139" t="s">
        <v>354</v>
      </c>
      <c r="I29" s="140">
        <v>26243289</v>
      </c>
      <c r="J29" s="140">
        <v>510100000</v>
      </c>
      <c r="K29" s="140" t="s">
        <v>355</v>
      </c>
      <c r="L29" s="139" t="s">
        <v>268</v>
      </c>
    </row>
    <row r="30" spans="7:12" ht="47.25">
      <c r="G30" s="138" t="s">
        <v>269</v>
      </c>
      <c r="H30" s="139" t="s">
        <v>356</v>
      </c>
      <c r="I30" s="140">
        <v>26244047</v>
      </c>
      <c r="J30" s="140">
        <v>510136600</v>
      </c>
      <c r="K30" s="140" t="s">
        <v>270</v>
      </c>
      <c r="L30" s="139" t="s">
        <v>271</v>
      </c>
    </row>
    <row r="31" spans="7:12" ht="47.25">
      <c r="G31" s="138" t="s">
        <v>272</v>
      </c>
      <c r="H31" s="139" t="s">
        <v>357</v>
      </c>
      <c r="I31" s="140">
        <v>26243384</v>
      </c>
      <c r="J31" s="140">
        <v>510136600</v>
      </c>
      <c r="K31" s="140" t="s">
        <v>273</v>
      </c>
      <c r="L31" s="139" t="s">
        <v>274</v>
      </c>
    </row>
    <row r="32" spans="7:12" ht="47.25">
      <c r="G32" s="138" t="s">
        <v>275</v>
      </c>
      <c r="H32" s="139" t="s">
        <v>358</v>
      </c>
      <c r="I32" s="140">
        <v>26243318</v>
      </c>
      <c r="J32" s="140">
        <v>510136600</v>
      </c>
      <c r="K32" s="140" t="s">
        <v>359</v>
      </c>
      <c r="L32" s="139" t="s">
        <v>276</v>
      </c>
    </row>
    <row r="33" spans="7:12" ht="47.25">
      <c r="G33" s="138" t="s">
        <v>277</v>
      </c>
      <c r="H33" s="139" t="s">
        <v>360</v>
      </c>
      <c r="I33" s="140">
        <v>26243355</v>
      </c>
      <c r="J33" s="140">
        <v>510136600</v>
      </c>
      <c r="K33" s="140" t="s">
        <v>278</v>
      </c>
      <c r="L33" s="139" t="s">
        <v>279</v>
      </c>
    </row>
    <row r="34" spans="7:12" ht="47.25">
      <c r="G34" s="138" t="s">
        <v>280</v>
      </c>
      <c r="H34" s="139" t="s">
        <v>361</v>
      </c>
      <c r="I34" s="140">
        <v>26243651</v>
      </c>
      <c r="J34" s="140">
        <v>510137000</v>
      </c>
      <c r="K34" s="140" t="s">
        <v>281</v>
      </c>
      <c r="L34" s="139" t="s">
        <v>282</v>
      </c>
    </row>
    <row r="35" spans="7:12" ht="47.25">
      <c r="G35" s="138" t="s">
        <v>283</v>
      </c>
      <c r="H35" s="139" t="s">
        <v>362</v>
      </c>
      <c r="I35" s="140">
        <v>26243349</v>
      </c>
      <c r="J35" s="140">
        <v>510136600</v>
      </c>
      <c r="K35" s="140" t="s">
        <v>284</v>
      </c>
      <c r="L35" s="139" t="s">
        <v>285</v>
      </c>
    </row>
    <row r="36" spans="7:12" ht="47.25">
      <c r="G36" s="138" t="s">
        <v>286</v>
      </c>
      <c r="H36" s="139" t="s">
        <v>363</v>
      </c>
      <c r="I36" s="140">
        <v>26243591</v>
      </c>
      <c r="J36" s="140">
        <v>510100000</v>
      </c>
      <c r="K36" s="140" t="s">
        <v>287</v>
      </c>
      <c r="L36" s="139" t="s">
        <v>364</v>
      </c>
    </row>
    <row r="37" spans="7:12" ht="47.25">
      <c r="G37" s="138" t="s">
        <v>288</v>
      </c>
      <c r="H37" s="139" t="s">
        <v>365</v>
      </c>
      <c r="I37" s="140">
        <v>26243295</v>
      </c>
      <c r="J37" s="140">
        <v>510136600</v>
      </c>
      <c r="K37" s="140" t="s">
        <v>289</v>
      </c>
      <c r="L37" s="139" t="s">
        <v>290</v>
      </c>
    </row>
    <row r="38" spans="7:12" ht="47.25">
      <c r="G38" s="138" t="s">
        <v>291</v>
      </c>
      <c r="H38" s="139" t="s">
        <v>366</v>
      </c>
      <c r="I38" s="140">
        <v>26243177</v>
      </c>
      <c r="J38" s="140">
        <v>510137000</v>
      </c>
      <c r="K38" s="140" t="s">
        <v>292</v>
      </c>
      <c r="L38" s="139" t="s">
        <v>293</v>
      </c>
    </row>
    <row r="39" spans="7:12" ht="15.75">
      <c r="G39" s="138" t="s">
        <v>294</v>
      </c>
      <c r="H39" s="139" t="s">
        <v>295</v>
      </c>
      <c r="I39" s="140">
        <v>20093386</v>
      </c>
      <c r="J39" s="140">
        <v>510100000</v>
      </c>
      <c r="K39" s="140" t="s">
        <v>296</v>
      </c>
      <c r="L39" s="139" t="s">
        <v>257</v>
      </c>
    </row>
    <row r="40" spans="7:12" ht="15.75">
      <c r="G40" s="138" t="s">
        <v>297</v>
      </c>
      <c r="H40" s="139" t="s">
        <v>295</v>
      </c>
      <c r="I40" s="140">
        <v>20093386</v>
      </c>
      <c r="J40" s="140">
        <v>510100000</v>
      </c>
      <c r="K40" s="140" t="s">
        <v>296</v>
      </c>
      <c r="L40" s="139" t="s">
        <v>257</v>
      </c>
    </row>
    <row r="41" spans="7:12" ht="15.75">
      <c r="G41" s="138" t="s">
        <v>298</v>
      </c>
      <c r="H41" s="139" t="s">
        <v>295</v>
      </c>
      <c r="I41" s="140">
        <v>20093386</v>
      </c>
      <c r="J41" s="140">
        <v>510100000</v>
      </c>
      <c r="K41" s="140" t="s">
        <v>296</v>
      </c>
      <c r="L41" s="139" t="s">
        <v>257</v>
      </c>
    </row>
    <row r="42" spans="7:12" ht="47.25">
      <c r="G42" s="138" t="s">
        <v>299</v>
      </c>
      <c r="H42" s="139" t="s">
        <v>367</v>
      </c>
      <c r="I42" s="140">
        <v>39498035</v>
      </c>
      <c r="J42" s="140">
        <v>510136600</v>
      </c>
      <c r="K42" s="140" t="s">
        <v>300</v>
      </c>
      <c r="L42" s="139" t="s">
        <v>301</v>
      </c>
    </row>
    <row r="43" spans="7:12" ht="25.5">
      <c r="G43" s="138" t="s">
        <v>315</v>
      </c>
      <c r="H43" s="140" t="s">
        <v>368</v>
      </c>
      <c r="I43" s="140">
        <v>38054707</v>
      </c>
      <c r="J43" s="140">
        <v>510136600</v>
      </c>
      <c r="K43" s="140" t="s">
        <v>369</v>
      </c>
      <c r="L43" s="140" t="s">
        <v>370</v>
      </c>
    </row>
    <row r="44" spans="7:12" ht="12.75">
      <c r="G44" s="138"/>
      <c r="H44" s="140"/>
      <c r="I44" s="140"/>
      <c r="J44" s="140"/>
      <c r="K44" s="140"/>
      <c r="L44" s="140"/>
    </row>
    <row r="45" spans="7:12" ht="12.75">
      <c r="G45" s="138"/>
      <c r="H45" s="141"/>
      <c r="I45" s="140"/>
      <c r="J45" s="140"/>
      <c r="K45" s="140"/>
      <c r="L45" s="141"/>
    </row>
    <row r="46" spans="7:12" ht="12.75">
      <c r="G46" s="138"/>
      <c r="H46" s="140"/>
      <c r="I46" s="140"/>
      <c r="J46" s="140"/>
      <c r="K46" s="140"/>
      <c r="L46" s="140"/>
    </row>
    <row r="47" spans="7:12" ht="12.75">
      <c r="G47" s="138"/>
      <c r="H47" s="140"/>
      <c r="I47" s="140"/>
      <c r="J47" s="140"/>
      <c r="K47" s="140"/>
      <c r="L47" s="140"/>
    </row>
    <row r="48" spans="7:12" ht="12.75">
      <c r="G48" s="138"/>
      <c r="H48" s="141"/>
      <c r="I48" s="140"/>
      <c r="J48" s="140"/>
      <c r="K48" s="140"/>
      <c r="L48" s="141"/>
    </row>
    <row r="49" spans="7:12" ht="12.75">
      <c r="G49" s="138"/>
      <c r="H49" s="140"/>
      <c r="I49" s="140"/>
      <c r="J49" s="140"/>
      <c r="K49" s="140"/>
      <c r="L49" s="140"/>
    </row>
    <row r="50" spans="7:12" ht="12.75">
      <c r="G50" s="138"/>
      <c r="H50" s="140"/>
      <c r="I50" s="140"/>
      <c r="J50" s="140"/>
      <c r="K50" s="140"/>
      <c r="L50" s="140"/>
    </row>
    <row r="51" spans="7:12" ht="12.75">
      <c r="G51" s="138"/>
      <c r="H51" s="141"/>
      <c r="I51" s="140"/>
      <c r="J51" s="140"/>
      <c r="K51" s="140"/>
      <c r="L51" s="141"/>
    </row>
    <row r="52" spans="7:12" ht="12.75">
      <c r="G52" s="138"/>
      <c r="H52" s="141"/>
      <c r="I52" s="140"/>
      <c r="J52" s="140"/>
      <c r="K52" s="140"/>
      <c r="L52" s="141"/>
    </row>
    <row r="53" spans="7:12" ht="12.75">
      <c r="G53" s="138"/>
      <c r="H53" s="140"/>
      <c r="I53" s="140"/>
      <c r="J53" s="140"/>
      <c r="K53" s="140"/>
      <c r="L53" s="140"/>
    </row>
    <row r="54" spans="7:12" ht="12.75">
      <c r="G54" s="138"/>
      <c r="H54" s="140"/>
      <c r="I54" s="140"/>
      <c r="J54" s="140"/>
      <c r="K54" s="140"/>
      <c r="L54" s="140"/>
    </row>
    <row r="55" spans="7:12" ht="12.75">
      <c r="G55" s="138"/>
      <c r="H55" s="141"/>
      <c r="I55" s="140"/>
      <c r="J55" s="140"/>
      <c r="K55" s="140"/>
      <c r="L55" s="141"/>
    </row>
    <row r="56" spans="7:12" ht="12.75">
      <c r="G56" s="138"/>
      <c r="H56" s="140"/>
      <c r="I56" s="140"/>
      <c r="J56" s="140"/>
      <c r="K56" s="140"/>
      <c r="L56" s="140"/>
    </row>
    <row r="57" spans="7:12" ht="12.75">
      <c r="G57" s="138"/>
      <c r="H57" s="140"/>
      <c r="I57" s="140"/>
      <c r="J57" s="140"/>
      <c r="K57" s="140"/>
      <c r="L57" s="140"/>
    </row>
    <row r="58" spans="7:12" ht="12.75">
      <c r="G58" s="138"/>
      <c r="H58" s="141"/>
      <c r="I58" s="140"/>
      <c r="J58" s="140"/>
      <c r="K58" s="140"/>
      <c r="L58" s="141"/>
    </row>
    <row r="59" spans="7:12" ht="12.75">
      <c r="G59" s="138"/>
      <c r="H59" s="140"/>
      <c r="I59" s="140"/>
      <c r="J59" s="140"/>
      <c r="K59" s="140"/>
      <c r="L59" s="140"/>
    </row>
    <row r="60" spans="7:12" ht="12.75">
      <c r="G60" s="138"/>
      <c r="H60" s="140"/>
      <c r="I60" s="140"/>
      <c r="J60" s="140"/>
      <c r="K60" s="140"/>
      <c r="L60" s="140"/>
    </row>
    <row r="61" spans="7:12" ht="12.75">
      <c r="G61" s="138"/>
      <c r="H61" s="141"/>
      <c r="I61" s="140"/>
      <c r="J61" s="140"/>
      <c r="K61" s="140"/>
      <c r="L61" s="141"/>
    </row>
  </sheetData>
  <sheetProtection/>
  <mergeCells count="2">
    <mergeCell ref="A5:F5"/>
    <mergeCell ref="A6:C6"/>
  </mergeCells>
  <printOptions/>
  <pageMargins left="0.75" right="0.75" top="0.9842519690000001" bottom="0.984251969000000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S103"/>
  <sheetViews>
    <sheetView tabSelected="1" view="pageBreakPreview" zoomScale="115" zoomScaleSheetLayoutView="115" zoomScalePageLayoutView="0" workbookViewId="0" topLeftCell="C19">
      <selection activeCell="N40" sqref="N40"/>
    </sheetView>
  </sheetViews>
  <sheetFormatPr defaultColWidth="9.00390625" defaultRowHeight="12.75"/>
  <cols>
    <col min="1" max="1" width="12.625" style="69" customWidth="1"/>
    <col min="2" max="2" width="5.375" style="69" customWidth="1"/>
    <col min="3" max="3" width="8.75390625" style="69" customWidth="1"/>
    <col min="4" max="4" width="11.75390625" style="69" customWidth="1"/>
    <col min="5" max="5" width="7.625" style="69" customWidth="1"/>
    <col min="6" max="6" width="9.25390625" style="69" customWidth="1"/>
    <col min="7" max="7" width="6.75390625" style="69" customWidth="1"/>
    <col min="8" max="8" width="11.875" style="69" customWidth="1"/>
    <col min="9" max="9" width="11.00390625" style="69" customWidth="1"/>
    <col min="10" max="10" width="11.375" style="69" customWidth="1"/>
    <col min="11" max="11" width="12.625" style="69" customWidth="1"/>
    <col min="12" max="12" width="12.375" style="69" hidden="1" customWidth="1"/>
    <col min="13" max="13" width="14.375" style="69" customWidth="1"/>
    <col min="14" max="14" width="11.25390625" style="69" customWidth="1"/>
    <col min="15" max="15" width="11.875" style="69" customWidth="1"/>
    <col min="16" max="16" width="10.75390625" style="69" hidden="1" customWidth="1"/>
    <col min="17" max="17" width="12.125" style="69" customWidth="1"/>
    <col min="18" max="18" width="11.125" style="69" customWidth="1"/>
    <col min="19" max="19" width="9.125" style="136" customWidth="1"/>
    <col min="20" max="16384" width="9.125" style="69" customWidth="1"/>
  </cols>
  <sheetData>
    <row r="1" spans="1:19" ht="46.5" customHeight="1">
      <c r="A1" s="118">
        <f>DATE(YEAR(B),1,1)</f>
        <v>42736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50" t="s">
        <v>192</v>
      </c>
      <c r="O1" s="150"/>
      <c r="P1" s="150"/>
      <c r="Q1" s="150"/>
      <c r="R1" s="150"/>
      <c r="S1" s="133"/>
    </row>
    <row r="2" spans="1:19" ht="15" customHeight="1">
      <c r="A2" s="11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50"/>
      <c r="O2" s="150"/>
      <c r="P2" s="150"/>
      <c r="Q2" s="150"/>
      <c r="R2" s="150"/>
      <c r="S2" s="133"/>
    </row>
    <row r="3" spans="1:19" ht="15.75" customHeight="1">
      <c r="A3" s="4" t="s">
        <v>6</v>
      </c>
      <c r="B3" s="68"/>
      <c r="C3" s="5"/>
      <c r="D3" s="68"/>
      <c r="E3" s="68"/>
      <c r="F3" s="68"/>
      <c r="G3" s="68"/>
      <c r="H3" s="68"/>
      <c r="I3" s="68"/>
      <c r="J3" s="68"/>
      <c r="K3" s="68"/>
      <c r="L3" s="68"/>
      <c r="M3" s="6"/>
      <c r="N3" s="7"/>
      <c r="O3" s="7"/>
      <c r="Q3" s="8"/>
      <c r="S3" s="133"/>
    </row>
    <row r="4" spans="1:19" ht="15.75" customHeight="1">
      <c r="A4" s="4" t="s">
        <v>7</v>
      </c>
      <c r="B4" s="68"/>
      <c r="C4" s="5"/>
      <c r="D4" s="68"/>
      <c r="E4" s="68"/>
      <c r="F4" s="68"/>
      <c r="G4" s="68"/>
      <c r="H4" s="68"/>
      <c r="I4" s="68"/>
      <c r="J4" s="68"/>
      <c r="K4" s="68"/>
      <c r="L4" s="68"/>
      <c r="M4" s="6"/>
      <c r="N4" s="7"/>
      <c r="O4" s="7"/>
      <c r="S4" s="133"/>
    </row>
    <row r="5" spans="1:19" ht="15.75" customHeight="1">
      <c r="A5" s="4" t="s">
        <v>312</v>
      </c>
      <c r="B5" s="68"/>
      <c r="C5" s="68"/>
      <c r="D5" s="68"/>
      <c r="E5" s="68"/>
      <c r="F5" s="68"/>
      <c r="G5" s="68"/>
      <c r="H5" s="68"/>
      <c r="I5" s="68"/>
      <c r="J5" s="68"/>
      <c r="K5" s="4"/>
      <c r="L5" s="4"/>
      <c r="M5" s="4"/>
      <c r="N5" s="4"/>
      <c r="O5" s="4"/>
      <c r="S5" s="133"/>
    </row>
    <row r="6" spans="1:19" ht="15.75" customHeight="1">
      <c r="A6" s="7" t="s">
        <v>314</v>
      </c>
      <c r="B6" s="68"/>
      <c r="C6" s="68"/>
      <c r="D6" s="68"/>
      <c r="E6" s="68"/>
      <c r="F6" s="68"/>
      <c r="G6" s="68"/>
      <c r="H6" s="68"/>
      <c r="I6" s="68"/>
      <c r="J6" s="68"/>
      <c r="K6" s="4"/>
      <c r="L6" s="4"/>
      <c r="M6" s="4"/>
      <c r="N6" s="4"/>
      <c r="O6" s="4"/>
      <c r="P6" s="9"/>
      <c r="Q6" s="18"/>
      <c r="S6" s="133"/>
    </row>
    <row r="7" spans="1:19" ht="13.5" customHeight="1">
      <c r="A7" s="7"/>
      <c r="B7" s="68"/>
      <c r="C7" s="68"/>
      <c r="D7" s="68"/>
      <c r="E7" s="68"/>
      <c r="F7" s="68"/>
      <c r="G7" s="68"/>
      <c r="H7" s="68"/>
      <c r="I7" s="68"/>
      <c r="J7" s="68"/>
      <c r="K7" s="4"/>
      <c r="L7" s="4"/>
      <c r="M7" s="4"/>
      <c r="N7" s="4"/>
      <c r="O7" s="4"/>
      <c r="P7" s="9"/>
      <c r="Q7" s="93" t="s">
        <v>8</v>
      </c>
      <c r="S7" s="133"/>
    </row>
    <row r="8" spans="1:19" ht="15.75" customHeight="1">
      <c r="A8" s="10" t="s">
        <v>9</v>
      </c>
      <c r="B8" s="147" t="str">
        <f>VLOOKUP(N,Параметры!G2:L64,2,0)</f>
        <v>Комунальний заклад "Дошкільний навчальний заклад № 52 Вінницької міської ради"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17" t="s">
        <v>10</v>
      </c>
      <c r="Q8" s="59">
        <f>VLOOKUP(N,Параметры!G2:L64,3,0)</f>
        <v>26243208</v>
      </c>
      <c r="S8" s="133"/>
    </row>
    <row r="9" spans="1:19" ht="15.75" customHeight="1">
      <c r="A9" s="10" t="s">
        <v>11</v>
      </c>
      <c r="B9" s="148" t="str">
        <f>VLOOKUP(N,Параметры!G2:L64,6,0)</f>
        <v>21021, м.Вінниця, вул.  Порика 17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17" t="s">
        <v>12</v>
      </c>
      <c r="Q9" s="60">
        <f>VLOOKUP(N,Параметры!G2:L64,4,0)</f>
        <v>510100000</v>
      </c>
      <c r="S9" s="133"/>
    </row>
    <row r="10" spans="1:19" ht="15.75" customHeight="1">
      <c r="A10" s="10" t="s">
        <v>87</v>
      </c>
      <c r="B10" s="11"/>
      <c r="C10" s="11"/>
      <c r="D10" s="20"/>
      <c r="E10" s="20"/>
      <c r="F10" s="21" t="s">
        <v>311</v>
      </c>
      <c r="G10" s="21"/>
      <c r="H10" s="21"/>
      <c r="I10" s="21"/>
      <c r="J10" s="21"/>
      <c r="K10" s="21"/>
      <c r="L10" s="21"/>
      <c r="M10" s="21"/>
      <c r="N10" s="21"/>
      <c r="O10" s="117" t="s">
        <v>86</v>
      </c>
      <c r="Q10" s="60">
        <v>430</v>
      </c>
      <c r="S10" s="133"/>
    </row>
    <row r="11" spans="1:19" ht="15.75" customHeight="1">
      <c r="A11" s="12" t="s">
        <v>13</v>
      </c>
      <c r="B11" s="12"/>
      <c r="C11" s="12"/>
      <c r="D11" s="12"/>
      <c r="E11" s="12"/>
      <c r="F11" s="12"/>
      <c r="G11" s="12"/>
      <c r="H11" s="12"/>
      <c r="I11" s="12"/>
      <c r="J11" s="12"/>
      <c r="K11" s="149"/>
      <c r="L11" s="149"/>
      <c r="M11" s="149"/>
      <c r="N11" s="149"/>
      <c r="O11" s="116"/>
      <c r="P11" s="9"/>
      <c r="Q11" s="19"/>
      <c r="S11" s="133"/>
    </row>
    <row r="12" spans="1:19" ht="15.75" customHeight="1">
      <c r="A12" s="10" t="s">
        <v>14</v>
      </c>
      <c r="B12" s="10"/>
      <c r="C12" s="10"/>
      <c r="D12" s="10"/>
      <c r="E12" s="10"/>
      <c r="F12" s="10"/>
      <c r="G12" s="10"/>
      <c r="H12" s="10"/>
      <c r="I12" s="13"/>
      <c r="J12" s="13"/>
      <c r="K12" s="151"/>
      <c r="L12" s="151"/>
      <c r="M12" s="151"/>
      <c r="N12" s="151"/>
      <c r="O12" s="116"/>
      <c r="P12" s="14"/>
      <c r="S12" s="133"/>
    </row>
    <row r="13" spans="1:19" ht="30.75" customHeight="1">
      <c r="A13" s="10" t="s">
        <v>135</v>
      </c>
      <c r="B13" s="10"/>
      <c r="C13" s="10"/>
      <c r="D13" s="10"/>
      <c r="E13" s="10"/>
      <c r="F13" s="10"/>
      <c r="G13" s="10"/>
      <c r="H13" s="10"/>
      <c r="I13" s="12"/>
      <c r="J13" s="12"/>
      <c r="K13" s="153" t="s">
        <v>307</v>
      </c>
      <c r="L13" s="154"/>
      <c r="M13" s="154"/>
      <c r="N13" s="154"/>
      <c r="O13" s="119"/>
      <c r="P13" s="94"/>
      <c r="Q13" s="14"/>
      <c r="S13" s="133"/>
    </row>
    <row r="14" spans="1:19" ht="56.25" customHeight="1">
      <c r="A14" s="155" t="s">
        <v>193</v>
      </c>
      <c r="B14" s="156"/>
      <c r="C14" s="156"/>
      <c r="D14" s="156"/>
      <c r="E14" s="156"/>
      <c r="F14" s="156"/>
      <c r="G14" s="156"/>
      <c r="H14" s="156"/>
      <c r="I14" s="156"/>
      <c r="J14" s="115"/>
      <c r="K14" s="151" t="s">
        <v>308</v>
      </c>
      <c r="L14" s="151"/>
      <c r="M14" s="151"/>
      <c r="N14" s="151"/>
      <c r="O14" s="116"/>
      <c r="P14" s="14"/>
      <c r="S14" s="133"/>
    </row>
    <row r="15" spans="1:19" ht="12" customHeight="1">
      <c r="A15" s="15" t="s">
        <v>15</v>
      </c>
      <c r="C15" s="152" t="s">
        <v>310</v>
      </c>
      <c r="D15" s="152"/>
      <c r="E15" s="152"/>
      <c r="F15" s="71"/>
      <c r="G15" s="71"/>
      <c r="H15" s="71"/>
      <c r="M15" s="16"/>
      <c r="S15" s="133"/>
    </row>
    <row r="16" spans="1:19" ht="11.25" customHeight="1">
      <c r="A16" s="15" t="s">
        <v>93</v>
      </c>
      <c r="B16" s="72"/>
      <c r="C16" s="157" t="s">
        <v>194</v>
      </c>
      <c r="D16" s="157"/>
      <c r="E16" s="157"/>
      <c r="F16" s="71"/>
      <c r="G16" s="71"/>
      <c r="H16" s="71"/>
      <c r="S16" s="133"/>
    </row>
    <row r="17" spans="1:19" ht="4.5" customHeight="1">
      <c r="A17" s="15"/>
      <c r="B17" s="72"/>
      <c r="C17" s="17"/>
      <c r="D17" s="17"/>
      <c r="E17" s="17"/>
      <c r="F17" s="71"/>
      <c r="G17" s="71"/>
      <c r="H17" s="71"/>
      <c r="S17" s="133"/>
    </row>
    <row r="18" spans="1:19" s="73" customFormat="1" ht="24.75" customHeight="1">
      <c r="A18" s="162" t="s">
        <v>16</v>
      </c>
      <c r="B18" s="163"/>
      <c r="C18" s="163"/>
      <c r="D18" s="163"/>
      <c r="E18" s="164"/>
      <c r="F18" s="168" t="s">
        <v>144</v>
      </c>
      <c r="G18" s="168" t="s">
        <v>17</v>
      </c>
      <c r="H18" s="168" t="s">
        <v>89</v>
      </c>
      <c r="I18" s="210" t="s">
        <v>90</v>
      </c>
      <c r="J18" s="211"/>
      <c r="K18" s="168" t="s">
        <v>145</v>
      </c>
      <c r="L18" s="168" t="s">
        <v>95</v>
      </c>
      <c r="M18" s="168" t="s">
        <v>91</v>
      </c>
      <c r="N18" s="210" t="s">
        <v>98</v>
      </c>
      <c r="O18" s="211"/>
      <c r="P18" s="168" t="s">
        <v>99</v>
      </c>
      <c r="Q18" s="210" t="s">
        <v>92</v>
      </c>
      <c r="R18" s="211"/>
      <c r="S18" s="133"/>
    </row>
    <row r="19" spans="1:19" s="73" customFormat="1" ht="60.75" customHeight="1" thickBot="1">
      <c r="A19" s="165"/>
      <c r="B19" s="166"/>
      <c r="C19" s="166"/>
      <c r="D19" s="166"/>
      <c r="E19" s="167"/>
      <c r="F19" s="169"/>
      <c r="G19" s="169"/>
      <c r="H19" s="169"/>
      <c r="I19" s="120" t="s">
        <v>178</v>
      </c>
      <c r="J19" s="120" t="s">
        <v>179</v>
      </c>
      <c r="K19" s="169"/>
      <c r="L19" s="169"/>
      <c r="M19" s="169"/>
      <c r="N19" s="120" t="s">
        <v>178</v>
      </c>
      <c r="O19" s="120" t="s">
        <v>180</v>
      </c>
      <c r="P19" s="169"/>
      <c r="Q19" s="120" t="s">
        <v>178</v>
      </c>
      <c r="R19" s="121" t="s">
        <v>179</v>
      </c>
      <c r="S19" s="133"/>
    </row>
    <row r="20" spans="1:19" s="76" customFormat="1" ht="12" customHeight="1" thickBot="1" thickTop="1">
      <c r="A20" s="158">
        <v>1</v>
      </c>
      <c r="B20" s="159"/>
      <c r="C20" s="159"/>
      <c r="D20" s="159"/>
      <c r="E20" s="160"/>
      <c r="F20" s="74">
        <v>2</v>
      </c>
      <c r="G20" s="74">
        <v>3</v>
      </c>
      <c r="H20" s="75">
        <v>4</v>
      </c>
      <c r="I20" s="75">
        <v>5</v>
      </c>
      <c r="J20" s="75">
        <v>6</v>
      </c>
      <c r="K20" s="75">
        <v>7</v>
      </c>
      <c r="L20" s="75">
        <v>8</v>
      </c>
      <c r="M20" s="75">
        <v>8</v>
      </c>
      <c r="N20" s="74">
        <v>9</v>
      </c>
      <c r="O20" s="74">
        <v>10</v>
      </c>
      <c r="P20" s="74">
        <v>12</v>
      </c>
      <c r="Q20" s="75">
        <v>11</v>
      </c>
      <c r="R20" s="74">
        <v>12</v>
      </c>
      <c r="S20" s="134"/>
    </row>
    <row r="21" spans="1:19" s="77" customFormat="1" ht="13.5" thickTop="1">
      <c r="A21" s="161" t="s">
        <v>105</v>
      </c>
      <c r="B21" s="161"/>
      <c r="C21" s="161"/>
      <c r="D21" s="161"/>
      <c r="E21" s="161"/>
      <c r="F21" s="51" t="s">
        <v>18</v>
      </c>
      <c r="G21" s="51" t="s">
        <v>19</v>
      </c>
      <c r="H21" s="52">
        <f>H22+H26</f>
        <v>108579</v>
      </c>
      <c r="I21" s="52">
        <f>ОСТ("2313/"&amp;N&amp;"[,1011010б,]",A)</f>
        <v>78.55</v>
      </c>
      <c r="J21" s="52">
        <v>0</v>
      </c>
      <c r="K21" s="52">
        <v>0</v>
      </c>
      <c r="L21" s="52">
        <v>0</v>
      </c>
      <c r="M21" s="55">
        <f>M22</f>
        <v>112032.35</v>
      </c>
      <c r="N21" s="53" t="s">
        <v>18</v>
      </c>
      <c r="O21" s="53" t="s">
        <v>18</v>
      </c>
      <c r="P21" s="53" t="s">
        <v>18</v>
      </c>
      <c r="Q21" s="52">
        <f>I21+M21-N27</f>
        <v>3534.050000000003</v>
      </c>
      <c r="R21" s="63" t="s">
        <v>18</v>
      </c>
      <c r="S21" s="135"/>
    </row>
    <row r="22" spans="1:19" s="78" customFormat="1" ht="12.75">
      <c r="A22" s="170" t="s">
        <v>20</v>
      </c>
      <c r="B22" s="170"/>
      <c r="C22" s="170"/>
      <c r="D22" s="170"/>
      <c r="E22" s="170"/>
      <c r="F22" s="54" t="s">
        <v>18</v>
      </c>
      <c r="G22" s="54" t="s">
        <v>21</v>
      </c>
      <c r="H22" s="55">
        <f>СМЕТА("7511/"&amp;N&amp;"[,"&amp;P&amp;",,25020100]",A,B)</f>
        <v>108579</v>
      </c>
      <c r="I22" s="56" t="s">
        <v>18</v>
      </c>
      <c r="J22" s="56" t="s">
        <v>18</v>
      </c>
      <c r="K22" s="56" t="s">
        <v>18</v>
      </c>
      <c r="L22" s="56" t="s">
        <v>18</v>
      </c>
      <c r="M22" s="55">
        <v>112032.35</v>
      </c>
      <c r="N22" s="56" t="s">
        <v>18</v>
      </c>
      <c r="O22" s="56" t="s">
        <v>18</v>
      </c>
      <c r="P22" s="56" t="s">
        <v>18</v>
      </c>
      <c r="Q22" s="56" t="s">
        <v>18</v>
      </c>
      <c r="R22" s="56" t="s">
        <v>18</v>
      </c>
      <c r="S22" s="135"/>
    </row>
    <row r="23" spans="1:19" s="78" customFormat="1" ht="69.75" customHeight="1">
      <c r="A23" s="170" t="s">
        <v>104</v>
      </c>
      <c r="B23" s="170"/>
      <c r="C23" s="170"/>
      <c r="D23" s="170"/>
      <c r="E23" s="170"/>
      <c r="F23" s="54" t="s">
        <v>18</v>
      </c>
      <c r="G23" s="54" t="s">
        <v>22</v>
      </c>
      <c r="H23" s="55">
        <f>СМЕТА("7511/"&amp;N&amp;"[,"&amp;P&amp;",,25020200]",A,B)</f>
        <v>0</v>
      </c>
      <c r="I23" s="56" t="s">
        <v>18</v>
      </c>
      <c r="J23" s="56" t="s">
        <v>18</v>
      </c>
      <c r="K23" s="56" t="s">
        <v>18</v>
      </c>
      <c r="L23" s="56" t="s">
        <v>18</v>
      </c>
      <c r="M23" s="55">
        <f>ОБДЕ("2313/"&amp;N,"7511/"&amp;N&amp;"[,,,25020200]",A,B)-ОБКР("2313/"&amp;N,"7511/"&amp;N&amp;"[,,,25020200]",A,B)</f>
        <v>0</v>
      </c>
      <c r="N23" s="56" t="s">
        <v>18</v>
      </c>
      <c r="O23" s="56" t="s">
        <v>18</v>
      </c>
      <c r="P23" s="56" t="s">
        <v>18</v>
      </c>
      <c r="Q23" s="56" t="s">
        <v>18</v>
      </c>
      <c r="R23" s="56" t="s">
        <v>18</v>
      </c>
      <c r="S23" s="135"/>
    </row>
    <row r="24" spans="1:19" s="78" customFormat="1" ht="144.75" customHeight="1">
      <c r="A24" s="171" t="s">
        <v>181</v>
      </c>
      <c r="B24" s="172"/>
      <c r="C24" s="172"/>
      <c r="D24" s="172"/>
      <c r="E24" s="173"/>
      <c r="F24" s="54" t="s">
        <v>18</v>
      </c>
      <c r="G24" s="54" t="s">
        <v>24</v>
      </c>
      <c r="H24" s="55">
        <v>0</v>
      </c>
      <c r="I24" s="56" t="s">
        <v>18</v>
      </c>
      <c r="J24" s="56" t="s">
        <v>18</v>
      </c>
      <c r="K24" s="56" t="s">
        <v>18</v>
      </c>
      <c r="L24" s="57">
        <v>0</v>
      </c>
      <c r="M24" s="55">
        <v>0</v>
      </c>
      <c r="N24" s="56" t="s">
        <v>18</v>
      </c>
      <c r="O24" s="56" t="s">
        <v>18</v>
      </c>
      <c r="P24" s="56" t="s">
        <v>18</v>
      </c>
      <c r="Q24" s="56" t="s">
        <v>18</v>
      </c>
      <c r="R24" s="56" t="s">
        <v>18</v>
      </c>
      <c r="S24" s="135"/>
    </row>
    <row r="25" spans="1:19" s="78" customFormat="1" ht="48" customHeight="1">
      <c r="A25" s="171" t="s">
        <v>146</v>
      </c>
      <c r="B25" s="172"/>
      <c r="C25" s="172"/>
      <c r="D25" s="172"/>
      <c r="E25" s="173"/>
      <c r="F25" s="54" t="s">
        <v>18</v>
      </c>
      <c r="G25" s="54" t="s">
        <v>25</v>
      </c>
      <c r="H25" s="55">
        <f>СМЕТА("7511/"&amp;N&amp;"[,"&amp;P&amp;",,25020300]",A,B)</f>
        <v>0</v>
      </c>
      <c r="I25" s="56" t="s">
        <v>18</v>
      </c>
      <c r="J25" s="56" t="s">
        <v>18</v>
      </c>
      <c r="K25" s="56" t="s">
        <v>18</v>
      </c>
      <c r="L25" s="56" t="s">
        <v>18</v>
      </c>
      <c r="M25" s="55">
        <f>ОБДЕ("2313/"&amp;N,"7511/"&amp;N&amp;"[,,,25020300]",A,B)-ОБКР("2313/"&amp;N,"7511/"&amp;N&amp;"[,,,25020300]",A,B)</f>
        <v>0</v>
      </c>
      <c r="N25" s="56" t="s">
        <v>18</v>
      </c>
      <c r="O25" s="56" t="s">
        <v>18</v>
      </c>
      <c r="P25" s="56" t="s">
        <v>18</v>
      </c>
      <c r="Q25" s="56" t="s">
        <v>18</v>
      </c>
      <c r="R25" s="56" t="s">
        <v>18</v>
      </c>
      <c r="S25" s="135"/>
    </row>
    <row r="26" spans="1:19" s="78" customFormat="1" ht="12" customHeight="1">
      <c r="A26" s="171" t="s">
        <v>23</v>
      </c>
      <c r="B26" s="172"/>
      <c r="C26" s="172"/>
      <c r="D26" s="172"/>
      <c r="E26" s="173"/>
      <c r="F26" s="54" t="s">
        <v>18</v>
      </c>
      <c r="G26" s="54" t="s">
        <v>26</v>
      </c>
      <c r="H26" s="55">
        <f>СМЕТА("7511/"&amp;N&amp;"[,"&amp;P&amp;",,602100]",A,B)</f>
        <v>0</v>
      </c>
      <c r="I26" s="56" t="s">
        <v>18</v>
      </c>
      <c r="J26" s="56" t="s">
        <v>18</v>
      </c>
      <c r="K26" s="56" t="s">
        <v>18</v>
      </c>
      <c r="L26" s="56" t="s">
        <v>18</v>
      </c>
      <c r="M26" s="56" t="s">
        <v>18</v>
      </c>
      <c r="N26" s="56" t="s">
        <v>18</v>
      </c>
      <c r="O26" s="56" t="s">
        <v>18</v>
      </c>
      <c r="P26" s="56" t="s">
        <v>18</v>
      </c>
      <c r="Q26" s="56" t="s">
        <v>18</v>
      </c>
      <c r="R26" s="56" t="s">
        <v>18</v>
      </c>
      <c r="S26" s="135"/>
    </row>
    <row r="27" spans="1:19" s="79" customFormat="1" ht="11.25" customHeight="1">
      <c r="A27" s="174" t="s">
        <v>143</v>
      </c>
      <c r="B27" s="174"/>
      <c r="C27" s="174"/>
      <c r="D27" s="174"/>
      <c r="E27" s="174"/>
      <c r="F27" s="58" t="s">
        <v>18</v>
      </c>
      <c r="G27" s="54" t="s">
        <v>27</v>
      </c>
      <c r="H27" s="62">
        <f>H29+H67+H87+H92</f>
        <v>108579</v>
      </c>
      <c r="I27" s="56" t="s">
        <v>18</v>
      </c>
      <c r="J27" s="56" t="s">
        <v>18</v>
      </c>
      <c r="K27" s="56" t="s">
        <v>18</v>
      </c>
      <c r="L27" s="56" t="s">
        <v>18</v>
      </c>
      <c r="M27" s="56" t="s">
        <v>18</v>
      </c>
      <c r="N27" s="62">
        <f>N29+N67+N87+N92</f>
        <v>108576.85</v>
      </c>
      <c r="O27" s="62">
        <f>O29+O67+O87+O92</f>
        <v>0</v>
      </c>
      <c r="P27" s="62">
        <f>P29+P67+P87+P92</f>
        <v>47978.729999999996</v>
      </c>
      <c r="Q27" s="56" t="s">
        <v>18</v>
      </c>
      <c r="R27" s="56" t="s">
        <v>18</v>
      </c>
      <c r="S27" s="135"/>
    </row>
    <row r="28" spans="1:19" s="79" customFormat="1" ht="11.25" customHeight="1">
      <c r="A28" s="204" t="s">
        <v>100</v>
      </c>
      <c r="B28" s="207"/>
      <c r="C28" s="207"/>
      <c r="D28" s="207"/>
      <c r="E28" s="208"/>
      <c r="F28" s="25"/>
      <c r="G28" s="22"/>
      <c r="H28" s="23"/>
      <c r="I28" s="24"/>
      <c r="J28" s="24"/>
      <c r="K28" s="24"/>
      <c r="L28" s="24"/>
      <c r="M28" s="24"/>
      <c r="N28" s="23"/>
      <c r="O28" s="23"/>
      <c r="P28" s="23"/>
      <c r="Q28" s="24"/>
      <c r="R28" s="24"/>
      <c r="S28" s="135"/>
    </row>
    <row r="29" spans="1:19" s="79" customFormat="1" ht="12" customHeight="1">
      <c r="A29" s="175" t="s">
        <v>101</v>
      </c>
      <c r="B29" s="176"/>
      <c r="C29" s="176"/>
      <c r="D29" s="176"/>
      <c r="E29" s="177"/>
      <c r="F29" s="25">
        <v>2000</v>
      </c>
      <c r="G29" s="22" t="s">
        <v>28</v>
      </c>
      <c r="H29" s="23">
        <f>H30+H38+H55+H58+H62+H66</f>
        <v>108579</v>
      </c>
      <c r="I29" s="24" t="s">
        <v>18</v>
      </c>
      <c r="J29" s="24" t="s">
        <v>18</v>
      </c>
      <c r="K29" s="24" t="s">
        <v>18</v>
      </c>
      <c r="L29" s="24" t="s">
        <v>18</v>
      </c>
      <c r="M29" s="24" t="s">
        <v>18</v>
      </c>
      <c r="N29" s="23">
        <f>N30+N38+N55+N58+N62+N66</f>
        <v>108576.85</v>
      </c>
      <c r="O29" s="23">
        <f>O30+O38+O55+O58+O62+O66</f>
        <v>0</v>
      </c>
      <c r="P29" s="23">
        <f>P30+P38+P55+P58+P62+P66</f>
        <v>47978.729999999996</v>
      </c>
      <c r="Q29" s="24" t="s">
        <v>18</v>
      </c>
      <c r="R29" s="24" t="s">
        <v>18</v>
      </c>
      <c r="S29" s="135"/>
    </row>
    <row r="30" spans="1:19" s="79" customFormat="1" ht="12" customHeight="1">
      <c r="A30" s="178" t="s">
        <v>106</v>
      </c>
      <c r="B30" s="179"/>
      <c r="C30" s="179"/>
      <c r="D30" s="179"/>
      <c r="E30" s="180"/>
      <c r="F30" s="25">
        <v>2100</v>
      </c>
      <c r="G30" s="22" t="s">
        <v>30</v>
      </c>
      <c r="H30" s="23">
        <f>H31+H37</f>
        <v>0</v>
      </c>
      <c r="I30" s="24" t="s">
        <v>18</v>
      </c>
      <c r="J30" s="24" t="s">
        <v>18</v>
      </c>
      <c r="K30" s="24" t="s">
        <v>18</v>
      </c>
      <c r="L30" s="24" t="s">
        <v>18</v>
      </c>
      <c r="M30" s="24" t="s">
        <v>18</v>
      </c>
      <c r="N30" s="23">
        <f>N31+N37</f>
        <v>0</v>
      </c>
      <c r="O30" s="23">
        <f>O31+O37</f>
        <v>0</v>
      </c>
      <c r="P30" s="23">
        <f>P31+P37</f>
        <v>0</v>
      </c>
      <c r="Q30" s="24" t="s">
        <v>18</v>
      </c>
      <c r="R30" s="24" t="s">
        <v>18</v>
      </c>
      <c r="S30" s="135"/>
    </row>
    <row r="31" spans="1:19" s="81" customFormat="1" ht="12" customHeight="1">
      <c r="A31" s="181" t="s">
        <v>107</v>
      </c>
      <c r="B31" s="181"/>
      <c r="C31" s="181"/>
      <c r="D31" s="181"/>
      <c r="E31" s="181"/>
      <c r="F31" s="80">
        <v>2110</v>
      </c>
      <c r="G31" s="26" t="s">
        <v>31</v>
      </c>
      <c r="H31" s="27">
        <f>H32+H33</f>
        <v>0</v>
      </c>
      <c r="I31" s="24" t="s">
        <v>18</v>
      </c>
      <c r="J31" s="24" t="s">
        <v>18</v>
      </c>
      <c r="K31" s="24" t="s">
        <v>18</v>
      </c>
      <c r="L31" s="24" t="s">
        <v>18</v>
      </c>
      <c r="M31" s="24" t="s">
        <v>18</v>
      </c>
      <c r="N31" s="27">
        <f>N32+N33</f>
        <v>0</v>
      </c>
      <c r="O31" s="27">
        <f>O32+O33</f>
        <v>0</v>
      </c>
      <c r="P31" s="27">
        <f>P32+P33</f>
        <v>0</v>
      </c>
      <c r="Q31" s="24" t="s">
        <v>18</v>
      </c>
      <c r="R31" s="24" t="s">
        <v>18</v>
      </c>
      <c r="S31" s="132"/>
    </row>
    <row r="32" spans="1:19" s="78" customFormat="1" ht="12" customHeight="1">
      <c r="A32" s="182" t="s">
        <v>29</v>
      </c>
      <c r="B32" s="182"/>
      <c r="C32" s="182"/>
      <c r="D32" s="182"/>
      <c r="E32" s="182"/>
      <c r="F32" s="82">
        <v>2111</v>
      </c>
      <c r="G32" s="29" t="s">
        <v>32</v>
      </c>
      <c r="H32" s="30">
        <f>СМЕТА("7511/"&amp;N&amp;"[,"&amp;P&amp;","&amp;$F32&amp;"]",A,B)</f>
        <v>0</v>
      </c>
      <c r="I32" s="24" t="s">
        <v>18</v>
      </c>
      <c r="J32" s="24" t="s">
        <v>18</v>
      </c>
      <c r="K32" s="24" t="s">
        <v>18</v>
      </c>
      <c r="L32" s="24" t="s">
        <v>18</v>
      </c>
      <c r="M32" s="24" t="s">
        <v>18</v>
      </c>
      <c r="N32" s="31">
        <f>ОБКР("2313/"&amp;N&amp;"[,"&amp;P&amp;","&amp;$F32&amp;"]","",A,B)+ОБДЕ("2313/"&amp;N&amp;"[,"&amp;P&amp;","&amp;$F32&amp;"]","7511/"&amp;N&amp;"",A,B)-ОБКР("2313/"&amp;N&amp;"[,"&amp;P&amp;","&amp;$F32&amp;"]","7511/"&amp;N&amp;"",A,B)</f>
        <v>0</v>
      </c>
      <c r="O32" s="31">
        <v>0</v>
      </c>
      <c r="P32" s="32">
        <f>ОБДЕ("8013/"&amp;N&amp;"[,"&amp;P&amp;","&amp;$F32&amp;"]","",A,B)-ОБКР("8013/"&amp;N&amp;"[,"&amp;P&amp;","&amp;$F32&amp;"]","",A,B)</f>
        <v>0</v>
      </c>
      <c r="Q32" s="24" t="s">
        <v>18</v>
      </c>
      <c r="R32" s="24" t="s">
        <v>18</v>
      </c>
      <c r="S32" s="135"/>
    </row>
    <row r="33" spans="1:19" s="78" customFormat="1" ht="12" customHeight="1">
      <c r="A33" s="182" t="s">
        <v>108</v>
      </c>
      <c r="B33" s="182"/>
      <c r="C33" s="182"/>
      <c r="D33" s="182"/>
      <c r="E33" s="182"/>
      <c r="F33" s="82">
        <v>2112</v>
      </c>
      <c r="G33" s="29" t="s">
        <v>33</v>
      </c>
      <c r="H33" s="30">
        <f>СМЕТА("7511/"&amp;N&amp;"[,"&amp;P&amp;","&amp;$F33&amp;"]",A,B)</f>
        <v>0</v>
      </c>
      <c r="I33" s="24" t="s">
        <v>18</v>
      </c>
      <c r="J33" s="24" t="s">
        <v>18</v>
      </c>
      <c r="K33" s="24" t="s">
        <v>18</v>
      </c>
      <c r="L33" s="24" t="s">
        <v>18</v>
      </c>
      <c r="M33" s="24" t="s">
        <v>18</v>
      </c>
      <c r="N33" s="31">
        <f>ОБКР("2313/"&amp;N&amp;"[,"&amp;P&amp;","&amp;$F33&amp;"]","",A,B)+ОБДЕ("2313/"&amp;N&amp;"[,"&amp;P&amp;","&amp;$F33&amp;"]","7511/"&amp;N&amp;"",A,B)-ОБКР("2313/"&amp;N&amp;"[,"&amp;P&amp;","&amp;$F33&amp;"]","7511/"&amp;N&amp;"",A,B)</f>
        <v>0</v>
      </c>
      <c r="O33" s="31">
        <v>0</v>
      </c>
      <c r="P33" s="32">
        <f>ОБДЕ("8013/"&amp;N&amp;"[,"&amp;P&amp;","&amp;$F33&amp;"]","",A,B)-ОБКР("8013/"&amp;N&amp;"[,"&amp;P&amp;","&amp;$F33&amp;"]","",A,B)</f>
        <v>0</v>
      </c>
      <c r="Q33" s="24" t="s">
        <v>18</v>
      </c>
      <c r="R33" s="24" t="s">
        <v>18</v>
      </c>
      <c r="S33" s="135"/>
    </row>
    <row r="34" spans="1:19" s="78" customFormat="1" ht="12" customHeight="1">
      <c r="A34" s="124"/>
      <c r="B34" s="124"/>
      <c r="C34" s="124"/>
      <c r="D34" s="124"/>
      <c r="E34" s="124"/>
      <c r="F34" s="125"/>
      <c r="G34" s="126"/>
      <c r="H34" s="127"/>
      <c r="I34" s="128"/>
      <c r="J34" s="128"/>
      <c r="K34" s="128"/>
      <c r="L34" s="128"/>
      <c r="M34" s="128"/>
      <c r="N34" s="129"/>
      <c r="O34" s="129"/>
      <c r="P34" s="130"/>
      <c r="Q34" s="128"/>
      <c r="R34" s="128"/>
      <c r="S34" s="135"/>
    </row>
    <row r="35" spans="1:19" s="78" customFormat="1" ht="12" customHeight="1" thickBot="1">
      <c r="A35" s="86"/>
      <c r="B35" s="86"/>
      <c r="C35" s="86"/>
      <c r="D35" s="86"/>
      <c r="E35" s="86"/>
      <c r="F35" s="87"/>
      <c r="G35" s="38"/>
      <c r="H35" s="39"/>
      <c r="I35" s="40"/>
      <c r="J35" s="40"/>
      <c r="K35" s="40"/>
      <c r="L35" s="40"/>
      <c r="M35" s="40"/>
      <c r="N35" s="28"/>
      <c r="O35" s="28"/>
      <c r="P35" s="186" t="s">
        <v>97</v>
      </c>
      <c r="Q35" s="186"/>
      <c r="R35" s="70"/>
      <c r="S35" s="135"/>
    </row>
    <row r="36" spans="1:19" s="78" customFormat="1" ht="12" customHeight="1" thickBot="1" thickTop="1">
      <c r="A36" s="187">
        <v>1</v>
      </c>
      <c r="B36" s="188"/>
      <c r="C36" s="188"/>
      <c r="D36" s="188"/>
      <c r="E36" s="189"/>
      <c r="F36" s="74">
        <v>2</v>
      </c>
      <c r="G36" s="74">
        <v>3</v>
      </c>
      <c r="H36" s="74">
        <v>4</v>
      </c>
      <c r="I36" s="74">
        <v>5</v>
      </c>
      <c r="J36" s="74">
        <v>6</v>
      </c>
      <c r="K36" s="74">
        <v>7</v>
      </c>
      <c r="L36" s="74">
        <v>8</v>
      </c>
      <c r="M36" s="74">
        <v>8</v>
      </c>
      <c r="N36" s="74">
        <v>9</v>
      </c>
      <c r="O36" s="74">
        <v>10</v>
      </c>
      <c r="P36" s="74">
        <v>12</v>
      </c>
      <c r="Q36" s="74">
        <v>11</v>
      </c>
      <c r="R36" s="74">
        <v>12</v>
      </c>
      <c r="S36" s="135"/>
    </row>
    <row r="37" spans="1:19" s="84" customFormat="1" ht="12" customHeight="1" thickTop="1">
      <c r="A37" s="183" t="s">
        <v>109</v>
      </c>
      <c r="B37" s="183"/>
      <c r="C37" s="183"/>
      <c r="D37" s="183"/>
      <c r="E37" s="183"/>
      <c r="F37" s="33">
        <v>2120</v>
      </c>
      <c r="G37" s="83" t="s">
        <v>34</v>
      </c>
      <c r="H37" s="30">
        <f>СМЕТА("7511/"&amp;N&amp;"[,"&amp;P&amp;","&amp;$F37&amp;"]",A,B)</f>
        <v>0</v>
      </c>
      <c r="I37" s="35" t="s">
        <v>18</v>
      </c>
      <c r="J37" s="35" t="s">
        <v>18</v>
      </c>
      <c r="K37" s="35" t="s">
        <v>18</v>
      </c>
      <c r="L37" s="35" t="s">
        <v>18</v>
      </c>
      <c r="M37" s="35" t="s">
        <v>18</v>
      </c>
      <c r="N37" s="31">
        <f>ОБКР("2313/"&amp;N&amp;"[,"&amp;P&amp;","&amp;$F37&amp;"]","",A,B)+ОБДЕ("2313/"&amp;N&amp;"[,"&amp;P&amp;","&amp;$F37&amp;"]","7511/"&amp;N&amp;"",A,B)-ОБКР("2313/"&amp;N&amp;"[,"&amp;P&amp;","&amp;$F37&amp;"]","7511/"&amp;N&amp;"",A,B)</f>
        <v>0</v>
      </c>
      <c r="O37" s="31">
        <v>0</v>
      </c>
      <c r="P37" s="32">
        <f>ОБДЕ("8013/"&amp;N&amp;"[,"&amp;P&amp;","&amp;$F37&amp;"]","",A,B)-ОБКР("8013/"&amp;N&amp;"[,"&amp;P&amp;","&amp;$F37&amp;"]","",A,B)</f>
        <v>0</v>
      </c>
      <c r="Q37" s="35" t="s">
        <v>18</v>
      </c>
      <c r="R37" s="35" t="s">
        <v>18</v>
      </c>
      <c r="S37" s="132"/>
    </row>
    <row r="38" spans="1:19" s="84" customFormat="1" ht="12" customHeight="1">
      <c r="A38" s="184" t="s">
        <v>110</v>
      </c>
      <c r="B38" s="184"/>
      <c r="C38" s="184"/>
      <c r="D38" s="184"/>
      <c r="E38" s="184"/>
      <c r="F38" s="85">
        <v>2200</v>
      </c>
      <c r="G38" s="61" t="s">
        <v>35</v>
      </c>
      <c r="H38" s="62">
        <f>H39+H40+H41+H42+H43+H44+H45</f>
        <v>108579</v>
      </c>
      <c r="I38" s="63" t="s">
        <v>18</v>
      </c>
      <c r="J38" s="63" t="s">
        <v>18</v>
      </c>
      <c r="K38" s="63" t="s">
        <v>18</v>
      </c>
      <c r="L38" s="63" t="s">
        <v>18</v>
      </c>
      <c r="M38" s="63" t="s">
        <v>18</v>
      </c>
      <c r="N38" s="62">
        <f>N39+N40+N41+N42+N43+N44+N45</f>
        <v>108576.85</v>
      </c>
      <c r="O38" s="62">
        <f>O39+O40+O41+O42+O43+O44+O45</f>
        <v>0</v>
      </c>
      <c r="P38" s="62">
        <f>P39+P40+P41+P42+P43+P44+P45</f>
        <v>47978.729999999996</v>
      </c>
      <c r="Q38" s="63" t="s">
        <v>18</v>
      </c>
      <c r="R38" s="63" t="s">
        <v>18</v>
      </c>
      <c r="S38" s="132"/>
    </row>
    <row r="39" spans="1:19" s="78" customFormat="1" ht="12" customHeight="1">
      <c r="A39" s="185" t="s">
        <v>131</v>
      </c>
      <c r="B39" s="185"/>
      <c r="C39" s="185"/>
      <c r="D39" s="185"/>
      <c r="E39" s="185"/>
      <c r="F39" s="67">
        <v>2210</v>
      </c>
      <c r="G39" s="83" t="s">
        <v>36</v>
      </c>
      <c r="H39" s="30">
        <f aca="true" t="shared" si="0" ref="H39:H44">СМЕТА("7511/"&amp;N&amp;"[,"&amp;P&amp;","&amp;$F39&amp;"]",A,B)</f>
        <v>107194</v>
      </c>
      <c r="I39" s="35" t="s">
        <v>18</v>
      </c>
      <c r="J39" s="35" t="s">
        <v>18</v>
      </c>
      <c r="K39" s="35" t="s">
        <v>18</v>
      </c>
      <c r="L39" s="35" t="s">
        <v>18</v>
      </c>
      <c r="M39" s="35" t="s">
        <v>18</v>
      </c>
      <c r="N39" s="31">
        <v>107192.85</v>
      </c>
      <c r="O39" s="31">
        <v>0</v>
      </c>
      <c r="P39" s="32">
        <f>ОБДЕ("8013/"&amp;N&amp;"[,"&amp;P&amp;","&amp;$F39&amp;"]","",A,B)-ОБКР("8013/"&amp;N&amp;"[,"&amp;P&amp;","&amp;$F39&amp;"]","",A,B)</f>
        <v>46976.88</v>
      </c>
      <c r="Q39" s="35" t="s">
        <v>18</v>
      </c>
      <c r="R39" s="35" t="s">
        <v>18</v>
      </c>
      <c r="S39" s="135"/>
    </row>
    <row r="40" spans="1:19" s="78" customFormat="1" ht="12" customHeight="1">
      <c r="A40" s="185" t="s">
        <v>132</v>
      </c>
      <c r="B40" s="185"/>
      <c r="C40" s="185"/>
      <c r="D40" s="185"/>
      <c r="E40" s="185"/>
      <c r="F40" s="67">
        <v>2220</v>
      </c>
      <c r="G40" s="83" t="s">
        <v>37</v>
      </c>
      <c r="H40" s="30">
        <f t="shared" si="0"/>
        <v>1385</v>
      </c>
      <c r="I40" s="35" t="s">
        <v>18</v>
      </c>
      <c r="J40" s="35" t="s">
        <v>18</v>
      </c>
      <c r="K40" s="35" t="s">
        <v>18</v>
      </c>
      <c r="L40" s="35" t="s">
        <v>18</v>
      </c>
      <c r="M40" s="35" t="s">
        <v>18</v>
      </c>
      <c r="N40" s="31">
        <v>1384</v>
      </c>
      <c r="O40" s="31">
        <v>0</v>
      </c>
      <c r="P40" s="32">
        <f>ОБДЕ("8013/"&amp;N&amp;"[,"&amp;P&amp;","&amp;$F40&amp;"]","",A,B)-ОБКР("8013/"&amp;N&amp;"[,"&amp;P&amp;","&amp;$F40&amp;"]","",A,B)</f>
        <v>1001.85</v>
      </c>
      <c r="Q40" s="35" t="s">
        <v>18</v>
      </c>
      <c r="R40" s="35" t="s">
        <v>18</v>
      </c>
      <c r="S40" s="135"/>
    </row>
    <row r="41" spans="1:19" s="78" customFormat="1" ht="12" customHeight="1">
      <c r="A41" s="185" t="s">
        <v>133</v>
      </c>
      <c r="B41" s="185"/>
      <c r="C41" s="185"/>
      <c r="D41" s="185"/>
      <c r="E41" s="185"/>
      <c r="F41" s="67">
        <v>2230</v>
      </c>
      <c r="G41" s="83" t="s">
        <v>38</v>
      </c>
      <c r="H41" s="30">
        <f t="shared" si="0"/>
        <v>0</v>
      </c>
      <c r="I41" s="35" t="s">
        <v>18</v>
      </c>
      <c r="J41" s="35" t="s">
        <v>18</v>
      </c>
      <c r="K41" s="35" t="s">
        <v>18</v>
      </c>
      <c r="L41" s="35" t="s">
        <v>18</v>
      </c>
      <c r="M41" s="35" t="s">
        <v>18</v>
      </c>
      <c r="N41" s="31">
        <f>ОБКР("2313/"&amp;N&amp;"[,"&amp;P&amp;","&amp;$F41&amp;"]","",A,B)+ОБДЕ("2313/"&amp;N&amp;"[,"&amp;P&amp;","&amp;$F41&amp;"]","7511/"&amp;N&amp;"",A,B)-ОБКР("2313/"&amp;N&amp;"[,"&amp;P&amp;","&amp;$F41&amp;"]","7511/"&amp;N&amp;"",A,B)</f>
        <v>0</v>
      </c>
      <c r="O41" s="31">
        <v>0</v>
      </c>
      <c r="P41" s="32">
        <f>ОБДЕ("8013/"&amp;N&amp;"[,"&amp;P&amp;","&amp;$F41&amp;"]","",A,B)-ОБКР("8013/"&amp;N&amp;"[,"&amp;P&amp;","&amp;$F41&amp;"]","",A,B)</f>
        <v>0</v>
      </c>
      <c r="Q41" s="35" t="s">
        <v>18</v>
      </c>
      <c r="R41" s="35" t="s">
        <v>18</v>
      </c>
      <c r="S41" s="135"/>
    </row>
    <row r="42" spans="1:19" s="78" customFormat="1" ht="12" customHeight="1">
      <c r="A42" s="185" t="s">
        <v>134</v>
      </c>
      <c r="B42" s="185"/>
      <c r="C42" s="185"/>
      <c r="D42" s="185"/>
      <c r="E42" s="185"/>
      <c r="F42" s="67">
        <v>2240</v>
      </c>
      <c r="G42" s="37" t="s">
        <v>40</v>
      </c>
      <c r="H42" s="30">
        <f t="shared" si="0"/>
        <v>0</v>
      </c>
      <c r="I42" s="35" t="s">
        <v>18</v>
      </c>
      <c r="J42" s="35" t="s">
        <v>18</v>
      </c>
      <c r="K42" s="35" t="s">
        <v>18</v>
      </c>
      <c r="L42" s="35" t="s">
        <v>18</v>
      </c>
      <c r="M42" s="35" t="s">
        <v>18</v>
      </c>
      <c r="N42" s="31">
        <f>ОБКР("2313/"&amp;N&amp;"[,"&amp;P&amp;","&amp;$F42&amp;"]","",A,B)+ОБДЕ("2313/"&amp;N&amp;"[,"&amp;P&amp;","&amp;$F42&amp;"]","7511/"&amp;N&amp;"",A,B)-ОБКР("2313/"&amp;N&amp;"[,"&amp;P&amp;","&amp;$F42&amp;"]","7511/"&amp;N&amp;"",A,B)</f>
        <v>0</v>
      </c>
      <c r="O42" s="31">
        <v>0</v>
      </c>
      <c r="P42" s="32">
        <f>ОБДЕ("8013/"&amp;N&amp;"[,"&amp;P&amp;","&amp;$F42&amp;"]","",A,B)-ОБКР("8013/"&amp;N&amp;"[,"&amp;P&amp;","&amp;$F42&amp;"]","",A,B)</f>
        <v>0</v>
      </c>
      <c r="Q42" s="35" t="s">
        <v>18</v>
      </c>
      <c r="R42" s="35" t="s">
        <v>18</v>
      </c>
      <c r="S42" s="135"/>
    </row>
    <row r="43" spans="1:19" s="81" customFormat="1" ht="12" customHeight="1">
      <c r="A43" s="181" t="s">
        <v>39</v>
      </c>
      <c r="B43" s="181"/>
      <c r="C43" s="181"/>
      <c r="D43" s="181"/>
      <c r="E43" s="181"/>
      <c r="F43" s="80">
        <v>2250</v>
      </c>
      <c r="G43" s="64" t="s">
        <v>41</v>
      </c>
      <c r="H43" s="30">
        <f t="shared" si="0"/>
        <v>0</v>
      </c>
      <c r="I43" s="24" t="s">
        <v>18</v>
      </c>
      <c r="J43" s="24" t="s">
        <v>18</v>
      </c>
      <c r="K43" s="24" t="s">
        <v>18</v>
      </c>
      <c r="L43" s="24" t="s">
        <v>18</v>
      </c>
      <c r="M43" s="24" t="s">
        <v>18</v>
      </c>
      <c r="N43" s="31">
        <f>ОБКР("2313/"&amp;N&amp;"[,"&amp;P&amp;","&amp;$F43&amp;"]","",A,B)+ОБДЕ("2313/"&amp;N&amp;"[,"&amp;P&amp;","&amp;$F43&amp;"]","7511/"&amp;N&amp;"",A,B)-ОБКР("2313/"&amp;N&amp;"[,"&amp;P&amp;","&amp;$F43&amp;"]","7511/"&amp;N&amp;"",A,B)</f>
        <v>0</v>
      </c>
      <c r="O43" s="31">
        <v>0</v>
      </c>
      <c r="P43" s="32">
        <f>ОБДЕ("8013/"&amp;N&amp;"[,"&amp;P&amp;","&amp;$F43&amp;"]","",A,B)-ОБКР("8013/"&amp;N&amp;"[,"&amp;P&amp;","&amp;$F43&amp;"]","",A,B)</f>
        <v>0</v>
      </c>
      <c r="Q43" s="24" t="s">
        <v>18</v>
      </c>
      <c r="R43" s="24" t="s">
        <v>18</v>
      </c>
      <c r="S43" s="132"/>
    </row>
    <row r="44" spans="1:19" s="81" customFormat="1" ht="12" customHeight="1">
      <c r="A44" s="181" t="s">
        <v>111</v>
      </c>
      <c r="B44" s="181"/>
      <c r="C44" s="181"/>
      <c r="D44" s="181"/>
      <c r="E44" s="181"/>
      <c r="F44" s="80">
        <v>2260</v>
      </c>
      <c r="G44" s="64" t="s">
        <v>43</v>
      </c>
      <c r="H44" s="30">
        <f t="shared" si="0"/>
        <v>0</v>
      </c>
      <c r="I44" s="24" t="s">
        <v>18</v>
      </c>
      <c r="J44" s="24" t="s">
        <v>18</v>
      </c>
      <c r="K44" s="24" t="s">
        <v>18</v>
      </c>
      <c r="L44" s="24" t="s">
        <v>18</v>
      </c>
      <c r="M44" s="24" t="s">
        <v>18</v>
      </c>
      <c r="N44" s="31">
        <f>ОБКР("2313/"&amp;N&amp;"[,"&amp;P&amp;","&amp;$F44&amp;"]","",A,B)+ОБДЕ("2313/"&amp;N&amp;"[,"&amp;P&amp;","&amp;$F44&amp;"]","7511/"&amp;N&amp;"",A,B)-ОБКР("2313/"&amp;N&amp;"[,"&amp;P&amp;","&amp;$F44&amp;"]","7511/"&amp;N&amp;"",A,B)</f>
        <v>0</v>
      </c>
      <c r="O44" s="31">
        <v>0</v>
      </c>
      <c r="P44" s="32">
        <f>ОБДЕ("8013/"&amp;N&amp;"[,"&amp;P&amp;","&amp;$F44&amp;"]","",A,B)-ОБКР("8013/"&amp;N&amp;"[,"&amp;P&amp;","&amp;$F44&amp;"]","",A,B)</f>
        <v>0</v>
      </c>
      <c r="Q44" s="24" t="s">
        <v>18</v>
      </c>
      <c r="R44" s="24" t="s">
        <v>18</v>
      </c>
      <c r="S44" s="132"/>
    </row>
    <row r="45" spans="1:19" s="81" customFormat="1" ht="12" customHeight="1">
      <c r="A45" s="181" t="s">
        <v>42</v>
      </c>
      <c r="B45" s="181"/>
      <c r="C45" s="181"/>
      <c r="D45" s="181"/>
      <c r="E45" s="181"/>
      <c r="F45" s="80">
        <v>2270</v>
      </c>
      <c r="G45" s="64" t="s">
        <v>45</v>
      </c>
      <c r="H45" s="27">
        <f>H46+H47+H48+H49+H50+H51</f>
        <v>0</v>
      </c>
      <c r="I45" s="24" t="s">
        <v>18</v>
      </c>
      <c r="J45" s="24" t="s">
        <v>18</v>
      </c>
      <c r="K45" s="24" t="s">
        <v>18</v>
      </c>
      <c r="L45" s="24" t="s">
        <v>18</v>
      </c>
      <c r="M45" s="24" t="s">
        <v>18</v>
      </c>
      <c r="N45" s="27">
        <f>N46+N47+N48+N49+N50+N51</f>
        <v>0</v>
      </c>
      <c r="O45" s="27">
        <f>O46+O47+O48+O49+O50+O51</f>
        <v>0</v>
      </c>
      <c r="P45" s="27">
        <f>P46+P47+P48+P49+P50+P51</f>
        <v>0</v>
      </c>
      <c r="Q45" s="24" t="s">
        <v>18</v>
      </c>
      <c r="R45" s="24" t="s">
        <v>18</v>
      </c>
      <c r="S45" s="132"/>
    </row>
    <row r="46" spans="1:19" s="81" customFormat="1" ht="12" customHeight="1">
      <c r="A46" s="182" t="s">
        <v>44</v>
      </c>
      <c r="B46" s="182"/>
      <c r="C46" s="182"/>
      <c r="D46" s="182"/>
      <c r="E46" s="182"/>
      <c r="F46" s="82">
        <v>2271</v>
      </c>
      <c r="G46" s="88" t="s">
        <v>47</v>
      </c>
      <c r="H46" s="30">
        <f aca="true" t="shared" si="1" ref="H46:H51">СМЕТА("7511/"&amp;N&amp;"[,"&amp;P&amp;","&amp;$F46&amp;"]",A,B)</f>
        <v>0</v>
      </c>
      <c r="I46" s="24" t="s">
        <v>18</v>
      </c>
      <c r="J46" s="24" t="s">
        <v>18</v>
      </c>
      <c r="K46" s="24" t="s">
        <v>18</v>
      </c>
      <c r="L46" s="24" t="s">
        <v>18</v>
      </c>
      <c r="M46" s="24" t="s">
        <v>18</v>
      </c>
      <c r="N46" s="31">
        <f>ОБКР("2313/"&amp;N&amp;"[,"&amp;P&amp;","&amp;$F46&amp;"]","",A,B)+ОБДЕ("2313/"&amp;N&amp;"[,"&amp;P&amp;","&amp;$F46&amp;"]","7511/"&amp;N&amp;"",A,B)-ОБКР("2313/"&amp;N&amp;"[,"&amp;P&amp;","&amp;$F46&amp;"]","7511/"&amp;N&amp;"",A,B)</f>
        <v>0</v>
      </c>
      <c r="O46" s="31">
        <v>0</v>
      </c>
      <c r="P46" s="32">
        <f>ОБДЕ("8013/"&amp;N&amp;"[,"&amp;P&amp;","&amp;$F46&amp;"]","",A,B)-ОБКР("8013/"&amp;N&amp;"[,"&amp;P&amp;","&amp;$F46&amp;"]","",A,B)</f>
        <v>0</v>
      </c>
      <c r="Q46" s="24" t="s">
        <v>18</v>
      </c>
      <c r="R46" s="24" t="s">
        <v>18</v>
      </c>
      <c r="S46" s="132"/>
    </row>
    <row r="47" spans="1:19" s="81" customFormat="1" ht="12" customHeight="1">
      <c r="A47" s="182" t="s">
        <v>46</v>
      </c>
      <c r="B47" s="182"/>
      <c r="C47" s="182"/>
      <c r="D47" s="182"/>
      <c r="E47" s="182"/>
      <c r="F47" s="82">
        <v>2272</v>
      </c>
      <c r="G47" s="88" t="s">
        <v>49</v>
      </c>
      <c r="H47" s="30">
        <f t="shared" si="1"/>
        <v>0</v>
      </c>
      <c r="I47" s="24" t="s">
        <v>18</v>
      </c>
      <c r="J47" s="24" t="s">
        <v>18</v>
      </c>
      <c r="K47" s="24" t="s">
        <v>18</v>
      </c>
      <c r="L47" s="24" t="s">
        <v>18</v>
      </c>
      <c r="M47" s="24" t="s">
        <v>18</v>
      </c>
      <c r="N47" s="31">
        <f>ОБКР("2313/"&amp;N&amp;"[,"&amp;P&amp;","&amp;$F47&amp;"]","",A,B)+ОБДЕ("2313/"&amp;N&amp;"[,"&amp;P&amp;","&amp;$F47&amp;"]","7511/"&amp;N&amp;"",A,B)-ОБКР("2313/"&amp;N&amp;"[,"&amp;P&amp;","&amp;$F47&amp;"]","7511/"&amp;N&amp;"",A,B)</f>
        <v>0</v>
      </c>
      <c r="O47" s="31">
        <v>0</v>
      </c>
      <c r="P47" s="32">
        <f>ОБДЕ("8013/"&amp;N&amp;"[,"&amp;P&amp;","&amp;$F47&amp;"]","",A,B)-ОБКР("8013/"&amp;N&amp;"[,"&amp;P&amp;","&amp;$F47&amp;"]","",A,B)</f>
        <v>0</v>
      </c>
      <c r="Q47" s="24" t="s">
        <v>18</v>
      </c>
      <c r="R47" s="24" t="s">
        <v>18</v>
      </c>
      <c r="S47" s="132"/>
    </row>
    <row r="48" spans="1:19" s="81" customFormat="1" ht="12" customHeight="1">
      <c r="A48" s="182" t="s">
        <v>48</v>
      </c>
      <c r="B48" s="182"/>
      <c r="C48" s="182"/>
      <c r="D48" s="182"/>
      <c r="E48" s="182"/>
      <c r="F48" s="82">
        <v>2273</v>
      </c>
      <c r="G48" s="29" t="s">
        <v>51</v>
      </c>
      <c r="H48" s="30">
        <f t="shared" si="1"/>
        <v>0</v>
      </c>
      <c r="I48" s="24" t="s">
        <v>18</v>
      </c>
      <c r="J48" s="24" t="s">
        <v>18</v>
      </c>
      <c r="K48" s="24" t="s">
        <v>18</v>
      </c>
      <c r="L48" s="24" t="s">
        <v>18</v>
      </c>
      <c r="M48" s="24" t="s">
        <v>18</v>
      </c>
      <c r="N48" s="31">
        <f>ОБКР("2313/"&amp;N&amp;"[,"&amp;P&amp;","&amp;$F48&amp;"]","",A,B)+ОБДЕ("2313/"&amp;N&amp;"[,"&amp;P&amp;","&amp;$F48&amp;"]","7511/"&amp;N&amp;"",A,B)-ОБКР("2313/"&amp;N&amp;"[,"&amp;P&amp;","&amp;$F48&amp;"]","7511/"&amp;N&amp;"",A,B)</f>
        <v>0</v>
      </c>
      <c r="O48" s="31">
        <v>0</v>
      </c>
      <c r="P48" s="32">
        <f>ОБДЕ("8013/"&amp;N&amp;"[,"&amp;P&amp;","&amp;$F48&amp;"]","",A,B)-ОБКР("8013/"&amp;N&amp;"[,"&amp;P&amp;","&amp;$F48&amp;"]","",A,B)</f>
        <v>0</v>
      </c>
      <c r="Q48" s="24" t="s">
        <v>18</v>
      </c>
      <c r="R48" s="24" t="s">
        <v>18</v>
      </c>
      <c r="S48" s="132"/>
    </row>
    <row r="49" spans="1:19" s="81" customFormat="1" ht="12" customHeight="1">
      <c r="A49" s="182" t="s">
        <v>50</v>
      </c>
      <c r="B49" s="182"/>
      <c r="C49" s="182"/>
      <c r="D49" s="182"/>
      <c r="E49" s="182"/>
      <c r="F49" s="82">
        <v>2274</v>
      </c>
      <c r="G49" s="88" t="s">
        <v>52</v>
      </c>
      <c r="H49" s="30">
        <f t="shared" si="1"/>
        <v>0</v>
      </c>
      <c r="I49" s="24" t="s">
        <v>18</v>
      </c>
      <c r="J49" s="24" t="s">
        <v>18</v>
      </c>
      <c r="K49" s="24" t="s">
        <v>18</v>
      </c>
      <c r="L49" s="24" t="s">
        <v>18</v>
      </c>
      <c r="M49" s="24" t="s">
        <v>18</v>
      </c>
      <c r="N49" s="31">
        <f>ОБКР("2313/"&amp;N&amp;"[,"&amp;P&amp;","&amp;$F49&amp;"]","",A,B)+ОБДЕ("2313/"&amp;N&amp;"[,"&amp;P&amp;","&amp;$F49&amp;"]","7511/"&amp;N&amp;"",A,B)-ОБКР("2313/"&amp;N&amp;"[,"&amp;P&amp;","&amp;$F49&amp;"]","7511/"&amp;N&amp;"",A,B)</f>
        <v>0</v>
      </c>
      <c r="O49" s="31">
        <v>0</v>
      </c>
      <c r="P49" s="32">
        <f>ОБДЕ("8013/"&amp;N&amp;"[,"&amp;P&amp;","&amp;$F49&amp;"]","",A,B)-ОБКР("8013/"&amp;N&amp;"[,"&amp;P&amp;","&amp;$F49&amp;"]","",A,B)</f>
        <v>0</v>
      </c>
      <c r="Q49" s="24" t="s">
        <v>18</v>
      </c>
      <c r="R49" s="24" t="s">
        <v>18</v>
      </c>
      <c r="S49" s="132"/>
    </row>
    <row r="50" spans="1:19" s="81" customFormat="1" ht="12" customHeight="1">
      <c r="A50" s="182" t="s">
        <v>53</v>
      </c>
      <c r="B50" s="182"/>
      <c r="C50" s="182"/>
      <c r="D50" s="182"/>
      <c r="E50" s="182"/>
      <c r="F50" s="82">
        <v>2275</v>
      </c>
      <c r="G50" s="29" t="s">
        <v>54</v>
      </c>
      <c r="H50" s="30">
        <f t="shared" si="1"/>
        <v>0</v>
      </c>
      <c r="I50" s="24" t="s">
        <v>18</v>
      </c>
      <c r="J50" s="24" t="s">
        <v>18</v>
      </c>
      <c r="K50" s="24" t="s">
        <v>18</v>
      </c>
      <c r="L50" s="24" t="s">
        <v>18</v>
      </c>
      <c r="M50" s="24" t="s">
        <v>18</v>
      </c>
      <c r="N50" s="31">
        <f>ОБКР("2313/"&amp;N&amp;"[,"&amp;P&amp;","&amp;$F50&amp;"]","",A,B)+ОБДЕ("2313/"&amp;N&amp;"[,"&amp;P&amp;","&amp;$F50&amp;"]","7511/"&amp;N&amp;"",A,B)-ОБКР("2313/"&amp;N&amp;"[,"&amp;P&amp;","&amp;$F50&amp;"]","7511/"&amp;N&amp;"",A,B)</f>
        <v>0</v>
      </c>
      <c r="O50" s="31">
        <v>0</v>
      </c>
      <c r="P50" s="32">
        <f>ОБДЕ("8013/"&amp;N&amp;"[,"&amp;P&amp;","&amp;$F50&amp;"]","",A,B)-ОБКР("8013/"&amp;N&amp;"[,"&amp;P&amp;","&amp;$F50&amp;"]","",A,B)</f>
        <v>0</v>
      </c>
      <c r="Q50" s="24" t="s">
        <v>18</v>
      </c>
      <c r="R50" s="24" t="s">
        <v>18</v>
      </c>
      <c r="S50" s="132"/>
    </row>
    <row r="51" spans="1:19" s="81" customFormat="1" ht="12" customHeight="1">
      <c r="A51" s="182" t="s">
        <v>148</v>
      </c>
      <c r="B51" s="182"/>
      <c r="C51" s="182"/>
      <c r="D51" s="182"/>
      <c r="E51" s="182"/>
      <c r="F51" s="82">
        <v>2276</v>
      </c>
      <c r="G51" s="29" t="s">
        <v>55</v>
      </c>
      <c r="H51" s="30">
        <f t="shared" si="1"/>
        <v>0</v>
      </c>
      <c r="I51" s="24" t="s">
        <v>18</v>
      </c>
      <c r="J51" s="24" t="s">
        <v>18</v>
      </c>
      <c r="K51" s="24" t="s">
        <v>18</v>
      </c>
      <c r="L51" s="24" t="s">
        <v>18</v>
      </c>
      <c r="M51" s="24" t="s">
        <v>18</v>
      </c>
      <c r="N51" s="31">
        <f>ОБКР("2313/"&amp;N&amp;"[,"&amp;P&amp;","&amp;$F51&amp;"]","",A,B)+ОБДЕ("2313/"&amp;N&amp;"[,"&amp;P&amp;","&amp;$F51&amp;"]","7511/"&amp;N&amp;"",A,B)-ОБКР("2313/"&amp;N&amp;"[,"&amp;P&amp;","&amp;$F51&amp;"]","7511/"&amp;N&amp;"",A,B)</f>
        <v>0</v>
      </c>
      <c r="O51" s="31">
        <v>0</v>
      </c>
      <c r="P51" s="32">
        <f>ОБДЕ("8013/"&amp;N&amp;"[,"&amp;P&amp;","&amp;$F51&amp;"]","",A,B)-ОБКР("8013/"&amp;N&amp;"[,"&amp;P&amp;","&amp;$F51&amp;"]","",A,B)</f>
        <v>0</v>
      </c>
      <c r="Q51" s="24" t="s">
        <v>18</v>
      </c>
      <c r="R51" s="24" t="s">
        <v>18</v>
      </c>
      <c r="S51" s="132"/>
    </row>
    <row r="52" spans="1:19" s="81" customFormat="1" ht="24.75" customHeight="1">
      <c r="A52" s="181" t="s">
        <v>112</v>
      </c>
      <c r="B52" s="181"/>
      <c r="C52" s="181"/>
      <c r="D52" s="181"/>
      <c r="E52" s="181"/>
      <c r="F52" s="80">
        <v>2280</v>
      </c>
      <c r="G52" s="26" t="s">
        <v>57</v>
      </c>
      <c r="H52" s="27">
        <f>H53+H54</f>
        <v>0</v>
      </c>
      <c r="I52" s="24" t="s">
        <v>18</v>
      </c>
      <c r="J52" s="24" t="s">
        <v>18</v>
      </c>
      <c r="K52" s="24" t="s">
        <v>18</v>
      </c>
      <c r="L52" s="24" t="s">
        <v>18</v>
      </c>
      <c r="M52" s="24" t="s">
        <v>18</v>
      </c>
      <c r="N52" s="27">
        <f>SUM(N53:N54)</f>
        <v>0</v>
      </c>
      <c r="O52" s="27">
        <f>SUM(O53:O54)</f>
        <v>0</v>
      </c>
      <c r="P52" s="27">
        <f>SUM(P53:P54)</f>
        <v>0</v>
      </c>
      <c r="Q52" s="24" t="s">
        <v>18</v>
      </c>
      <c r="R52" s="24" t="s">
        <v>18</v>
      </c>
      <c r="S52" s="132"/>
    </row>
    <row r="53" spans="1:19" s="78" customFormat="1" ht="24.75" customHeight="1">
      <c r="A53" s="171" t="s">
        <v>56</v>
      </c>
      <c r="B53" s="172"/>
      <c r="C53" s="172"/>
      <c r="D53" s="172"/>
      <c r="E53" s="173"/>
      <c r="F53" s="89">
        <v>2281</v>
      </c>
      <c r="G53" s="29" t="s">
        <v>149</v>
      </c>
      <c r="H53" s="30">
        <f>СМЕТА("7511/"&amp;N&amp;"[,"&amp;P&amp;","&amp;$F53&amp;"]",A,B)</f>
        <v>0</v>
      </c>
      <c r="I53" s="24" t="s">
        <v>18</v>
      </c>
      <c r="J53" s="24" t="s">
        <v>18</v>
      </c>
      <c r="K53" s="24" t="s">
        <v>18</v>
      </c>
      <c r="L53" s="24" t="s">
        <v>18</v>
      </c>
      <c r="M53" s="24" t="s">
        <v>18</v>
      </c>
      <c r="N53" s="31">
        <f>ОБКР("2313/"&amp;N&amp;"[,"&amp;P&amp;","&amp;$F53&amp;"]","",A,B)+ОБДЕ("2313/"&amp;N&amp;"[,"&amp;P&amp;","&amp;$F53&amp;"]","7511/"&amp;N&amp;"",A,B)-ОБКР("2313/"&amp;N&amp;"[,"&amp;P&amp;","&amp;$F53&amp;"]","7511/"&amp;N&amp;"",A,B)</f>
        <v>0</v>
      </c>
      <c r="O53" s="31">
        <v>0</v>
      </c>
      <c r="P53" s="32">
        <f>ОБДЕ("8013/"&amp;N&amp;"[,"&amp;P&amp;","&amp;$F53&amp;"]","",A,B)-ОБКР("8013/"&amp;N&amp;"[,"&amp;P&amp;","&amp;$F53&amp;"]","",A,B)</f>
        <v>0</v>
      </c>
      <c r="Q53" s="24" t="s">
        <v>18</v>
      </c>
      <c r="R53" s="24" t="s">
        <v>18</v>
      </c>
      <c r="S53" s="135"/>
    </row>
    <row r="54" spans="1:19" s="78" customFormat="1" ht="24.75" customHeight="1">
      <c r="A54" s="171" t="s">
        <v>58</v>
      </c>
      <c r="B54" s="172"/>
      <c r="C54" s="172"/>
      <c r="D54" s="172"/>
      <c r="E54" s="173"/>
      <c r="F54" s="89">
        <v>2282</v>
      </c>
      <c r="G54" s="54" t="s">
        <v>59</v>
      </c>
      <c r="H54" s="30">
        <f>СМЕТА("7511/"&amp;N&amp;"[,"&amp;P&amp;","&amp;$F54&amp;"]",A,B)</f>
        <v>0</v>
      </c>
      <c r="I54" s="24" t="s">
        <v>18</v>
      </c>
      <c r="J54" s="24" t="s">
        <v>18</v>
      </c>
      <c r="K54" s="24" t="s">
        <v>18</v>
      </c>
      <c r="L54" s="24" t="s">
        <v>18</v>
      </c>
      <c r="M54" s="24" t="s">
        <v>18</v>
      </c>
      <c r="N54" s="31">
        <f>ОБКР("2313/"&amp;N&amp;"[,"&amp;P&amp;","&amp;$F54&amp;"]","",A,B)+ОБДЕ("2313/"&amp;N&amp;"[,"&amp;P&amp;","&amp;$F54&amp;"]","7511/"&amp;N&amp;"",A,B)-ОБКР("2313/"&amp;N&amp;"[,"&amp;P&amp;","&amp;$F54&amp;"]","7511/"&amp;N&amp;"",A,B)</f>
        <v>0</v>
      </c>
      <c r="O54" s="31">
        <v>0</v>
      </c>
      <c r="P54" s="32">
        <f>ОБДЕ("8013/"&amp;N&amp;"[,"&amp;P&amp;","&amp;$F54&amp;"]","",A,B)-ОБКР("8013/"&amp;N&amp;"[,"&amp;P&amp;","&amp;$F54&amp;"]","",A,B)</f>
        <v>0</v>
      </c>
      <c r="Q54" s="24" t="s">
        <v>18</v>
      </c>
      <c r="R54" s="24" t="s">
        <v>18</v>
      </c>
      <c r="S54" s="135"/>
    </row>
    <row r="55" spans="1:19" s="91" customFormat="1" ht="12.75" customHeight="1">
      <c r="A55" s="190" t="s">
        <v>113</v>
      </c>
      <c r="B55" s="190"/>
      <c r="C55" s="190"/>
      <c r="D55" s="190"/>
      <c r="E55" s="190"/>
      <c r="F55" s="90">
        <v>2400</v>
      </c>
      <c r="G55" s="61" t="s">
        <v>60</v>
      </c>
      <c r="H55" s="23">
        <f>H56+H57</f>
        <v>0</v>
      </c>
      <c r="I55" s="24" t="s">
        <v>18</v>
      </c>
      <c r="J55" s="24" t="s">
        <v>18</v>
      </c>
      <c r="K55" s="24" t="s">
        <v>18</v>
      </c>
      <c r="L55" s="24" t="s">
        <v>18</v>
      </c>
      <c r="M55" s="24" t="s">
        <v>18</v>
      </c>
      <c r="N55" s="41">
        <f>N56+N57</f>
        <v>0</v>
      </c>
      <c r="O55" s="41">
        <f>O56+O57</f>
        <v>0</v>
      </c>
      <c r="P55" s="42">
        <f>P56+P57</f>
        <v>0</v>
      </c>
      <c r="Q55" s="24" t="s">
        <v>18</v>
      </c>
      <c r="R55" s="24" t="s">
        <v>18</v>
      </c>
      <c r="S55" s="135"/>
    </row>
    <row r="56" spans="1:19" s="91" customFormat="1" ht="12.75" customHeight="1">
      <c r="A56" s="185" t="s">
        <v>114</v>
      </c>
      <c r="B56" s="185"/>
      <c r="C56" s="185"/>
      <c r="D56" s="185"/>
      <c r="E56" s="185"/>
      <c r="F56" s="67">
        <v>2410</v>
      </c>
      <c r="G56" s="26" t="s">
        <v>62</v>
      </c>
      <c r="H56" s="30">
        <f>СМЕТА("7511/"&amp;N&amp;"[,"&amp;P&amp;","&amp;$F56&amp;"]",A,B)</f>
        <v>0</v>
      </c>
      <c r="I56" s="35" t="s">
        <v>18</v>
      </c>
      <c r="J56" s="35" t="s">
        <v>18</v>
      </c>
      <c r="K56" s="35" t="s">
        <v>18</v>
      </c>
      <c r="L56" s="35" t="s">
        <v>18</v>
      </c>
      <c r="M56" s="35" t="s">
        <v>18</v>
      </c>
      <c r="N56" s="31">
        <f>ОБКР("2313/"&amp;N&amp;"[,"&amp;P&amp;","&amp;$F56&amp;"]","",A,B)+ОБДЕ("2313/"&amp;N&amp;"[,"&amp;P&amp;","&amp;$F56&amp;"]","7511/"&amp;N&amp;"",A,B)-ОБКР("2313/"&amp;N&amp;"[,"&amp;P&amp;","&amp;$F56&amp;"]","7511/"&amp;N&amp;"",A,B)</f>
        <v>0</v>
      </c>
      <c r="O56" s="31">
        <v>0</v>
      </c>
      <c r="P56" s="32">
        <f>ОБДЕ("8013/"&amp;N&amp;"[,"&amp;P&amp;","&amp;$F56&amp;"]","",A,B)-ОБКР("8013/"&amp;N&amp;"[,"&amp;P&amp;","&amp;$F56&amp;"]","",A,B)</f>
        <v>0</v>
      </c>
      <c r="Q56" s="35" t="s">
        <v>18</v>
      </c>
      <c r="R56" s="35" t="s">
        <v>18</v>
      </c>
      <c r="S56" s="135"/>
    </row>
    <row r="57" spans="1:19" s="91" customFormat="1" ht="12.75" customHeight="1">
      <c r="A57" s="185" t="s">
        <v>115</v>
      </c>
      <c r="B57" s="185"/>
      <c r="C57" s="185"/>
      <c r="D57" s="185"/>
      <c r="E57" s="185"/>
      <c r="F57" s="67">
        <v>2420</v>
      </c>
      <c r="G57" s="37" t="s">
        <v>64</v>
      </c>
      <c r="H57" s="30">
        <f>СМЕТА("7511/"&amp;N&amp;"[,"&amp;P&amp;","&amp;$F57&amp;"]",A,B)</f>
        <v>0</v>
      </c>
      <c r="I57" s="35" t="s">
        <v>18</v>
      </c>
      <c r="J57" s="35" t="s">
        <v>18</v>
      </c>
      <c r="K57" s="35" t="s">
        <v>18</v>
      </c>
      <c r="L57" s="35" t="s">
        <v>18</v>
      </c>
      <c r="M57" s="35" t="s">
        <v>18</v>
      </c>
      <c r="N57" s="31">
        <f>ОБКР("2313/"&amp;N&amp;"[,"&amp;P&amp;","&amp;$F57&amp;"]","",A,B)+ОБДЕ("2313/"&amp;N&amp;"[,"&amp;P&amp;","&amp;$F57&amp;"]","7511/"&amp;N&amp;"",A,B)-ОБКР("2313/"&amp;N&amp;"[,"&amp;P&amp;","&amp;$F57&amp;"]","7511/"&amp;N&amp;"",A,B)</f>
        <v>0</v>
      </c>
      <c r="O57" s="31">
        <v>0</v>
      </c>
      <c r="P57" s="32">
        <f>ОБДЕ("8013/"&amp;N&amp;"[,"&amp;P&amp;","&amp;$F57&amp;"]","",A,B)-ОБКР("8013/"&amp;N&amp;"[,"&amp;P&amp;","&amp;$F57&amp;"]","",A,B)</f>
        <v>0</v>
      </c>
      <c r="Q57" s="35" t="s">
        <v>18</v>
      </c>
      <c r="R57" s="35" t="s">
        <v>18</v>
      </c>
      <c r="S57" s="135"/>
    </row>
    <row r="58" spans="1:19" s="77" customFormat="1" ht="12.75" customHeight="1">
      <c r="A58" s="191" t="s">
        <v>116</v>
      </c>
      <c r="B58" s="191"/>
      <c r="C58" s="191"/>
      <c r="D58" s="191"/>
      <c r="E58" s="191"/>
      <c r="F58" s="90">
        <v>2600</v>
      </c>
      <c r="G58" s="61" t="s">
        <v>65</v>
      </c>
      <c r="H58" s="23">
        <f>H59+H60+H61</f>
        <v>0</v>
      </c>
      <c r="I58" s="24" t="s">
        <v>18</v>
      </c>
      <c r="J58" s="24" t="s">
        <v>18</v>
      </c>
      <c r="K58" s="24" t="s">
        <v>18</v>
      </c>
      <c r="L58" s="24" t="s">
        <v>18</v>
      </c>
      <c r="M58" s="24" t="s">
        <v>18</v>
      </c>
      <c r="N58" s="23">
        <f>N59+N60+N61</f>
        <v>0</v>
      </c>
      <c r="O58" s="23">
        <f>O59+O60+O61</f>
        <v>0</v>
      </c>
      <c r="P58" s="23">
        <f>P59+P60+P61</f>
        <v>0</v>
      </c>
      <c r="Q58" s="24" t="s">
        <v>18</v>
      </c>
      <c r="R58" s="24" t="s">
        <v>18</v>
      </c>
      <c r="S58" s="135"/>
    </row>
    <row r="59" spans="1:19" s="81" customFormat="1" ht="25.5" customHeight="1">
      <c r="A59" s="181" t="s">
        <v>61</v>
      </c>
      <c r="B59" s="181"/>
      <c r="C59" s="181"/>
      <c r="D59" s="181"/>
      <c r="E59" s="181"/>
      <c r="F59" s="80">
        <v>2610</v>
      </c>
      <c r="G59" s="37" t="s">
        <v>67</v>
      </c>
      <c r="H59" s="30">
        <f>СМЕТА("7511/"&amp;N&amp;"[,"&amp;P&amp;","&amp;$F59&amp;"]",A,B)</f>
        <v>0</v>
      </c>
      <c r="I59" s="24" t="s">
        <v>18</v>
      </c>
      <c r="J59" s="24" t="s">
        <v>18</v>
      </c>
      <c r="K59" s="24" t="s">
        <v>18</v>
      </c>
      <c r="L59" s="24" t="s">
        <v>18</v>
      </c>
      <c r="M59" s="24" t="s">
        <v>18</v>
      </c>
      <c r="N59" s="31">
        <f>ОБКР("2313/"&amp;N&amp;"[,"&amp;P&amp;","&amp;$F59&amp;"]","",A,B)+ОБДЕ("2313/"&amp;N&amp;"[,"&amp;P&amp;","&amp;$F59&amp;"]","7511/"&amp;N&amp;"",A,B)-ОБКР("2313/"&amp;N&amp;"[,"&amp;P&amp;","&amp;$F59&amp;"]","7511/"&amp;N&amp;"",A,B)</f>
        <v>0</v>
      </c>
      <c r="O59" s="31">
        <v>0</v>
      </c>
      <c r="P59" s="32">
        <f>ОБДЕ("8013/"&amp;N&amp;"[,"&amp;P&amp;","&amp;$F59&amp;"]","",A,B)-ОБКР("8013/"&amp;N&amp;"[,"&amp;P&amp;","&amp;$F59&amp;"]","",A,B)</f>
        <v>0</v>
      </c>
      <c r="Q59" s="24" t="s">
        <v>18</v>
      </c>
      <c r="R59" s="24" t="s">
        <v>18</v>
      </c>
      <c r="S59" s="132"/>
    </row>
    <row r="60" spans="1:19" s="81" customFormat="1" ht="25.5" customHeight="1">
      <c r="A60" s="181" t="s">
        <v>63</v>
      </c>
      <c r="B60" s="181"/>
      <c r="C60" s="181"/>
      <c r="D60" s="181"/>
      <c r="E60" s="181"/>
      <c r="F60" s="80">
        <v>2620</v>
      </c>
      <c r="G60" s="26" t="s">
        <v>69</v>
      </c>
      <c r="H60" s="30">
        <f>СМЕТА("7511/"&amp;N&amp;"[,"&amp;P&amp;","&amp;$F60&amp;"]",A,B)</f>
        <v>0</v>
      </c>
      <c r="I60" s="24" t="s">
        <v>18</v>
      </c>
      <c r="J60" s="24" t="s">
        <v>18</v>
      </c>
      <c r="K60" s="24" t="s">
        <v>18</v>
      </c>
      <c r="L60" s="24" t="s">
        <v>18</v>
      </c>
      <c r="M60" s="24" t="s">
        <v>18</v>
      </c>
      <c r="N60" s="31">
        <f>ОБКР("2313/"&amp;N&amp;"[,"&amp;P&amp;","&amp;$F60&amp;"]","",A,B)+ОБДЕ("2313/"&amp;N&amp;"[,"&amp;P&amp;","&amp;$F60&amp;"]","7511/"&amp;N&amp;"",A,B)-ОБКР("2313/"&amp;N&amp;"[,"&amp;P&amp;","&amp;$F60&amp;"]","7511/"&amp;N&amp;"",A,B)</f>
        <v>0</v>
      </c>
      <c r="O60" s="31">
        <v>0</v>
      </c>
      <c r="P60" s="32">
        <f>ОБДЕ("8013/"&amp;N&amp;"[,"&amp;P&amp;","&amp;$F60&amp;"]","",A,B)-ОБКР("8013/"&amp;N&amp;"[,"&amp;P&amp;","&amp;$F60&amp;"]","",A,B)</f>
        <v>0</v>
      </c>
      <c r="Q60" s="24" t="s">
        <v>18</v>
      </c>
      <c r="R60" s="24" t="s">
        <v>18</v>
      </c>
      <c r="S60" s="132"/>
    </row>
    <row r="61" spans="1:19" s="81" customFormat="1" ht="25.5" customHeight="1">
      <c r="A61" s="181" t="s">
        <v>117</v>
      </c>
      <c r="B61" s="181"/>
      <c r="C61" s="181"/>
      <c r="D61" s="181"/>
      <c r="E61" s="181"/>
      <c r="F61" s="80">
        <v>2630</v>
      </c>
      <c r="G61" s="37" t="s">
        <v>70</v>
      </c>
      <c r="H61" s="30">
        <f>СМЕТА("7511/"&amp;N&amp;"[,"&amp;P&amp;","&amp;$F61&amp;"]",A,B)</f>
        <v>0</v>
      </c>
      <c r="I61" s="24" t="s">
        <v>18</v>
      </c>
      <c r="J61" s="24" t="s">
        <v>18</v>
      </c>
      <c r="K61" s="24" t="s">
        <v>18</v>
      </c>
      <c r="L61" s="24" t="s">
        <v>18</v>
      </c>
      <c r="M61" s="24" t="s">
        <v>18</v>
      </c>
      <c r="N61" s="31">
        <f>ОБКР("2313/"&amp;N&amp;"[,"&amp;P&amp;","&amp;$F61&amp;"]","",A,B)+ОБДЕ("2313/"&amp;N&amp;"[,"&amp;P&amp;","&amp;$F61&amp;"]","7511/"&amp;N&amp;"",A,B)-ОБКР("2313/"&amp;N&amp;"[,"&amp;P&amp;","&amp;$F61&amp;"]","7511/"&amp;N&amp;"",A,B)</f>
        <v>0</v>
      </c>
      <c r="O61" s="31">
        <v>0</v>
      </c>
      <c r="P61" s="32">
        <f>ОБДЕ("8013/"&amp;N&amp;"[,"&amp;P&amp;","&amp;$F61&amp;"]","",A,B)-ОБКР("8013/"&amp;N&amp;"[,"&amp;P&amp;","&amp;$F61&amp;"]","",A,B)</f>
        <v>0</v>
      </c>
      <c r="Q61" s="24" t="s">
        <v>18</v>
      </c>
      <c r="R61" s="24" t="s">
        <v>18</v>
      </c>
      <c r="S61" s="132"/>
    </row>
    <row r="62" spans="1:19" s="81" customFormat="1" ht="12.75">
      <c r="A62" s="184" t="s">
        <v>118</v>
      </c>
      <c r="B62" s="184"/>
      <c r="C62" s="184"/>
      <c r="D62" s="184"/>
      <c r="E62" s="184"/>
      <c r="F62" s="85">
        <v>2700</v>
      </c>
      <c r="G62" s="61" t="s">
        <v>71</v>
      </c>
      <c r="H62" s="62">
        <f>SUM(H63:H65)</f>
        <v>0</v>
      </c>
      <c r="I62" s="63" t="s">
        <v>18</v>
      </c>
      <c r="J62" s="63" t="s">
        <v>18</v>
      </c>
      <c r="K62" s="63" t="s">
        <v>18</v>
      </c>
      <c r="L62" s="63" t="s">
        <v>18</v>
      </c>
      <c r="M62" s="63" t="s">
        <v>18</v>
      </c>
      <c r="N62" s="62">
        <f>SUM(N63:N65)</f>
        <v>0</v>
      </c>
      <c r="O62" s="62">
        <f>SUM(O63:O65)</f>
        <v>0</v>
      </c>
      <c r="P62" s="62">
        <f>SUM(P63:P65)</f>
        <v>0</v>
      </c>
      <c r="Q62" s="63" t="s">
        <v>18</v>
      </c>
      <c r="R62" s="63" t="s">
        <v>18</v>
      </c>
      <c r="S62" s="132"/>
    </row>
    <row r="63" spans="1:19" s="78" customFormat="1" ht="12.75">
      <c r="A63" s="185" t="s">
        <v>66</v>
      </c>
      <c r="B63" s="185"/>
      <c r="C63" s="185"/>
      <c r="D63" s="185"/>
      <c r="E63" s="185"/>
      <c r="F63" s="67">
        <v>2710</v>
      </c>
      <c r="G63" s="37" t="s">
        <v>96</v>
      </c>
      <c r="H63" s="30">
        <f>СМЕТА("7511/"&amp;N&amp;"[,"&amp;P&amp;","&amp;$F63&amp;"]",A,B)</f>
        <v>0</v>
      </c>
      <c r="I63" s="35" t="s">
        <v>18</v>
      </c>
      <c r="J63" s="35" t="s">
        <v>18</v>
      </c>
      <c r="K63" s="35" t="s">
        <v>18</v>
      </c>
      <c r="L63" s="35" t="s">
        <v>18</v>
      </c>
      <c r="M63" s="35" t="s">
        <v>18</v>
      </c>
      <c r="N63" s="31">
        <f>ОБКР("2313/"&amp;N&amp;"[,"&amp;P&amp;","&amp;$F63&amp;"]","",A,B)+ОБДЕ("2313/"&amp;N&amp;"[,"&amp;P&amp;","&amp;$F63&amp;"]","7511/"&amp;N&amp;"",A,B)-ОБКР("2313/"&amp;N&amp;"[,"&amp;P&amp;","&amp;$F63&amp;"]","7511/"&amp;N&amp;"",A,B)</f>
        <v>0</v>
      </c>
      <c r="O63" s="31">
        <v>0</v>
      </c>
      <c r="P63" s="32">
        <f>ОБДЕ("8013/"&amp;N&amp;"[,"&amp;P&amp;","&amp;$F63&amp;"]","",A,B)-ОБКР("8013/"&amp;N&amp;"[,"&amp;P&amp;","&amp;$F63&amp;"]","",A,B)</f>
        <v>0</v>
      </c>
      <c r="Q63" s="35" t="s">
        <v>18</v>
      </c>
      <c r="R63" s="35" t="s">
        <v>18</v>
      </c>
      <c r="S63" s="135"/>
    </row>
    <row r="64" spans="1:19" s="78" customFormat="1" ht="12.75">
      <c r="A64" s="185" t="s">
        <v>68</v>
      </c>
      <c r="B64" s="185"/>
      <c r="C64" s="185"/>
      <c r="D64" s="185"/>
      <c r="E64" s="185"/>
      <c r="F64" s="67">
        <v>2720</v>
      </c>
      <c r="G64" s="26" t="s">
        <v>121</v>
      </c>
      <c r="H64" s="30">
        <f>СМЕТА("7511/"&amp;N&amp;"[,"&amp;P&amp;","&amp;$F64&amp;"]",A,B)</f>
        <v>0</v>
      </c>
      <c r="I64" s="35" t="s">
        <v>18</v>
      </c>
      <c r="J64" s="35" t="s">
        <v>18</v>
      </c>
      <c r="K64" s="35" t="s">
        <v>18</v>
      </c>
      <c r="L64" s="35" t="s">
        <v>18</v>
      </c>
      <c r="M64" s="35" t="s">
        <v>18</v>
      </c>
      <c r="N64" s="31">
        <f>ОБКР("2313/"&amp;N&amp;"[,"&amp;P&amp;","&amp;$F64&amp;"]","",A,B)+ОБДЕ("2313/"&amp;N&amp;"[,"&amp;P&amp;","&amp;$F64&amp;"]","7511/"&amp;N&amp;"",A,B)-ОБКР("2313/"&amp;N&amp;"[,"&amp;P&amp;","&amp;$F64&amp;"]","7511/"&amp;N&amp;"",A,B)</f>
        <v>0</v>
      </c>
      <c r="O64" s="31">
        <v>0</v>
      </c>
      <c r="P64" s="32">
        <f>ОБДЕ("8013/"&amp;N&amp;"[,"&amp;P&amp;","&amp;$F64&amp;"]","",A,B)-ОБКР("8013/"&amp;N&amp;"[,"&amp;P&amp;","&amp;$F64&amp;"]","",A,B)</f>
        <v>0</v>
      </c>
      <c r="Q64" s="35" t="s">
        <v>18</v>
      </c>
      <c r="R64" s="35" t="s">
        <v>18</v>
      </c>
      <c r="S64" s="135"/>
    </row>
    <row r="65" spans="1:19" s="78" customFormat="1" ht="12.75">
      <c r="A65" s="185" t="s">
        <v>119</v>
      </c>
      <c r="B65" s="185"/>
      <c r="C65" s="185"/>
      <c r="D65" s="185"/>
      <c r="E65" s="185"/>
      <c r="F65" s="67">
        <v>2730</v>
      </c>
      <c r="G65" s="37" t="s">
        <v>147</v>
      </c>
      <c r="H65" s="30">
        <f>СМЕТА("7511/"&amp;N&amp;"[,"&amp;P&amp;","&amp;$F65&amp;"]",A,B)</f>
        <v>0</v>
      </c>
      <c r="I65" s="35" t="s">
        <v>18</v>
      </c>
      <c r="J65" s="35" t="s">
        <v>18</v>
      </c>
      <c r="K65" s="35" t="s">
        <v>18</v>
      </c>
      <c r="L65" s="35" t="s">
        <v>18</v>
      </c>
      <c r="M65" s="35" t="s">
        <v>18</v>
      </c>
      <c r="N65" s="31">
        <f>ОБКР("2313/"&amp;N&amp;"[,"&amp;P&amp;","&amp;$F65&amp;"]","",A,B)+ОБДЕ("2313/"&amp;N&amp;"[,"&amp;P&amp;","&amp;$F65&amp;"]","7511/"&amp;N&amp;"",A,B)-ОБКР("2313/"&amp;N&amp;"[,"&amp;P&amp;","&amp;$F65&amp;"]","7511/"&amp;N&amp;"",A,B)</f>
        <v>0</v>
      </c>
      <c r="O65" s="31">
        <v>0</v>
      </c>
      <c r="P65" s="32">
        <f>ОБДЕ("8013/"&amp;N&amp;"[,"&amp;P&amp;","&amp;$F65&amp;"]","",A,B)-ОБКР("8013/"&amp;N&amp;"[,"&amp;P&amp;","&amp;$F65&amp;"]","",A,B)</f>
        <v>0</v>
      </c>
      <c r="Q65" s="35" t="s">
        <v>18</v>
      </c>
      <c r="R65" s="35" t="s">
        <v>18</v>
      </c>
      <c r="S65" s="135"/>
    </row>
    <row r="66" spans="1:19" s="81" customFormat="1" ht="12.75">
      <c r="A66" s="184" t="s">
        <v>120</v>
      </c>
      <c r="B66" s="184"/>
      <c r="C66" s="184"/>
      <c r="D66" s="184"/>
      <c r="E66" s="184"/>
      <c r="F66" s="85">
        <v>2800</v>
      </c>
      <c r="G66" s="61" t="s">
        <v>150</v>
      </c>
      <c r="H66" s="30">
        <f>СМЕТА("7511/"&amp;N&amp;"[,"&amp;P&amp;","&amp;$F66&amp;"]",A,B)</f>
        <v>0</v>
      </c>
      <c r="I66" s="63" t="s">
        <v>18</v>
      </c>
      <c r="J66" s="63" t="s">
        <v>18</v>
      </c>
      <c r="K66" s="63" t="s">
        <v>18</v>
      </c>
      <c r="L66" s="63" t="s">
        <v>18</v>
      </c>
      <c r="M66" s="63" t="s">
        <v>18</v>
      </c>
      <c r="N66" s="31">
        <f>ОБКР("2313/"&amp;N&amp;"[,"&amp;P&amp;","&amp;$F66&amp;"]","",A,B)+ОБДЕ("2313/"&amp;N&amp;"[,"&amp;P&amp;","&amp;$F66&amp;"]","7511/"&amp;N&amp;"",A,B)-ОБКР("2313/"&amp;N&amp;"[,"&amp;P&amp;","&amp;$F66&amp;"]","7511/"&amp;N&amp;"",A,B)</f>
        <v>0</v>
      </c>
      <c r="O66" s="31">
        <v>0</v>
      </c>
      <c r="P66" s="32">
        <f>ОБДЕ("8013/"&amp;N&amp;"[,"&amp;P&amp;","&amp;$F66&amp;"]","",A,B)-ОБКР("8013/"&amp;N&amp;"[,"&amp;P&amp;","&amp;$F66&amp;"]","",A,B)</f>
        <v>0</v>
      </c>
      <c r="Q66" s="63" t="s">
        <v>18</v>
      </c>
      <c r="R66" s="63" t="s">
        <v>18</v>
      </c>
      <c r="S66" s="132"/>
    </row>
    <row r="67" spans="1:19" s="79" customFormat="1" ht="12.75">
      <c r="A67" s="192" t="s">
        <v>72</v>
      </c>
      <c r="B67" s="193"/>
      <c r="C67" s="193"/>
      <c r="D67" s="193"/>
      <c r="E67" s="194"/>
      <c r="F67" s="90">
        <v>3000</v>
      </c>
      <c r="G67" s="61" t="s">
        <v>151</v>
      </c>
      <c r="H67" s="23">
        <f>H68+H82</f>
        <v>0</v>
      </c>
      <c r="I67" s="24" t="s">
        <v>18</v>
      </c>
      <c r="J67" s="24" t="s">
        <v>18</v>
      </c>
      <c r="K67" s="24" t="s">
        <v>18</v>
      </c>
      <c r="L67" s="24" t="s">
        <v>18</v>
      </c>
      <c r="M67" s="24" t="s">
        <v>18</v>
      </c>
      <c r="N67" s="23">
        <f>N68+N82</f>
        <v>0</v>
      </c>
      <c r="O67" s="23">
        <f>O68+O82</f>
        <v>0</v>
      </c>
      <c r="P67" s="23">
        <f>P68+P82</f>
        <v>0</v>
      </c>
      <c r="Q67" s="24" t="s">
        <v>18</v>
      </c>
      <c r="R67" s="24" t="s">
        <v>18</v>
      </c>
      <c r="S67" s="135"/>
    </row>
    <row r="68" spans="1:19" s="79" customFormat="1" ht="12.75">
      <c r="A68" s="190" t="s">
        <v>73</v>
      </c>
      <c r="B68" s="190"/>
      <c r="C68" s="190"/>
      <c r="D68" s="190"/>
      <c r="E68" s="190"/>
      <c r="F68" s="90">
        <v>3100</v>
      </c>
      <c r="G68" s="61" t="s">
        <v>152</v>
      </c>
      <c r="H68" s="23">
        <f>H69+H70+H73+H76+H80+H81</f>
        <v>0</v>
      </c>
      <c r="I68" s="24" t="s">
        <v>18</v>
      </c>
      <c r="J68" s="24" t="s">
        <v>18</v>
      </c>
      <c r="K68" s="24" t="s">
        <v>18</v>
      </c>
      <c r="L68" s="24" t="s">
        <v>18</v>
      </c>
      <c r="M68" s="24" t="s">
        <v>18</v>
      </c>
      <c r="N68" s="23">
        <f>N69+N70+N73+N76+N80+N81</f>
        <v>0</v>
      </c>
      <c r="O68" s="23">
        <f>O69+O70+O73+O76+O80+O81</f>
        <v>0</v>
      </c>
      <c r="P68" s="23">
        <f>P69+P70+P73+P76+P80+P81</f>
        <v>0</v>
      </c>
      <c r="Q68" s="24" t="s">
        <v>18</v>
      </c>
      <c r="R68" s="24" t="s">
        <v>18</v>
      </c>
      <c r="S68" s="135"/>
    </row>
    <row r="69" spans="1:19" s="81" customFormat="1" ht="24.75" customHeight="1">
      <c r="A69" s="181" t="s">
        <v>74</v>
      </c>
      <c r="B69" s="181"/>
      <c r="C69" s="181"/>
      <c r="D69" s="181"/>
      <c r="E69" s="181"/>
      <c r="F69" s="80">
        <v>3110</v>
      </c>
      <c r="G69" s="37" t="s">
        <v>153</v>
      </c>
      <c r="H69" s="30">
        <f>СМЕТА("7511/"&amp;N&amp;"[,"&amp;P&amp;","&amp;$F69&amp;"]",A,B)</f>
        <v>0</v>
      </c>
      <c r="I69" s="24" t="s">
        <v>18</v>
      </c>
      <c r="J69" s="24" t="s">
        <v>18</v>
      </c>
      <c r="K69" s="24" t="s">
        <v>18</v>
      </c>
      <c r="L69" s="24" t="s">
        <v>18</v>
      </c>
      <c r="M69" s="24" t="s">
        <v>18</v>
      </c>
      <c r="N69" s="31">
        <f>ОБКР("2313/"&amp;N&amp;"[,"&amp;P&amp;","&amp;$F69&amp;"]","",A,B)+ОБДЕ("2313/"&amp;N&amp;"[,"&amp;P&amp;","&amp;$F69&amp;"]","7511/"&amp;N&amp;"",A,B)-ОБКР("2313/"&amp;N&amp;"[,"&amp;P&amp;","&amp;$F69&amp;"]","7511/"&amp;N&amp;"",A,B)</f>
        <v>0</v>
      </c>
      <c r="O69" s="31">
        <v>0</v>
      </c>
      <c r="P69" s="32">
        <f>ОБДЕ("8013/"&amp;N&amp;"[,"&amp;P&amp;","&amp;$F69&amp;"]","",A,B)-ОБКР("8013/"&amp;N&amp;"[,"&amp;P&amp;","&amp;$F69&amp;"]","",A,B)</f>
        <v>0</v>
      </c>
      <c r="Q69" s="24" t="s">
        <v>18</v>
      </c>
      <c r="R69" s="24" t="s">
        <v>18</v>
      </c>
      <c r="S69" s="132"/>
    </row>
    <row r="70" spans="1:19" s="81" customFormat="1" ht="12.75">
      <c r="A70" s="181" t="s">
        <v>75</v>
      </c>
      <c r="B70" s="181"/>
      <c r="C70" s="181"/>
      <c r="D70" s="181"/>
      <c r="E70" s="181"/>
      <c r="F70" s="80">
        <v>3120</v>
      </c>
      <c r="G70" s="26" t="s">
        <v>154</v>
      </c>
      <c r="H70" s="27">
        <f>H71+H72</f>
        <v>0</v>
      </c>
      <c r="I70" s="24" t="s">
        <v>18</v>
      </c>
      <c r="J70" s="24" t="s">
        <v>18</v>
      </c>
      <c r="K70" s="24" t="s">
        <v>18</v>
      </c>
      <c r="L70" s="24" t="s">
        <v>18</v>
      </c>
      <c r="M70" s="24" t="s">
        <v>18</v>
      </c>
      <c r="N70" s="27">
        <f>N71+N72</f>
        <v>0</v>
      </c>
      <c r="O70" s="27">
        <f>O71+O72</f>
        <v>0</v>
      </c>
      <c r="P70" s="27">
        <f>P71+P72</f>
        <v>0</v>
      </c>
      <c r="Q70" s="24" t="s">
        <v>18</v>
      </c>
      <c r="R70" s="24" t="s">
        <v>18</v>
      </c>
      <c r="S70" s="132"/>
    </row>
    <row r="71" spans="1:19" s="78" customFormat="1" ht="12.75">
      <c r="A71" s="182" t="s">
        <v>122</v>
      </c>
      <c r="B71" s="182"/>
      <c r="C71" s="182"/>
      <c r="D71" s="182"/>
      <c r="E71" s="182"/>
      <c r="F71" s="82">
        <v>3121</v>
      </c>
      <c r="G71" s="29" t="s">
        <v>155</v>
      </c>
      <c r="H71" s="30">
        <f>СМЕТА("7511/"&amp;N&amp;"[,"&amp;P&amp;","&amp;$F71&amp;"]",A,B)</f>
        <v>0</v>
      </c>
      <c r="I71" s="24" t="s">
        <v>18</v>
      </c>
      <c r="J71" s="24" t="s">
        <v>18</v>
      </c>
      <c r="K71" s="24" t="s">
        <v>18</v>
      </c>
      <c r="L71" s="24" t="s">
        <v>18</v>
      </c>
      <c r="M71" s="24" t="s">
        <v>18</v>
      </c>
      <c r="N71" s="31">
        <f>ОБКР("2313/"&amp;N&amp;"[,"&amp;P&amp;","&amp;$F71&amp;"]","",A,B)+ОБДЕ("2313/"&amp;N&amp;"[,"&amp;P&amp;","&amp;$F71&amp;"]","7511/"&amp;N&amp;"",A,B)-ОБКР("2313/"&amp;N&amp;"[,"&amp;P&amp;","&amp;$F71&amp;"]","7511/"&amp;N&amp;"",A,B)</f>
        <v>0</v>
      </c>
      <c r="O71" s="31">
        <v>0</v>
      </c>
      <c r="P71" s="32">
        <f>ОБДЕ("8013/"&amp;N&amp;"[,"&amp;P&amp;","&amp;$F71&amp;"]","",A,B)-ОБКР("8013/"&amp;N&amp;"[,"&amp;P&amp;","&amp;$F71&amp;"]","",A,B)</f>
        <v>0</v>
      </c>
      <c r="Q71" s="24" t="s">
        <v>18</v>
      </c>
      <c r="R71" s="24" t="s">
        <v>18</v>
      </c>
      <c r="S71" s="135"/>
    </row>
    <row r="72" spans="1:19" s="78" customFormat="1" ht="12.75">
      <c r="A72" s="182" t="s">
        <v>123</v>
      </c>
      <c r="B72" s="182"/>
      <c r="C72" s="182"/>
      <c r="D72" s="182"/>
      <c r="E72" s="182"/>
      <c r="F72" s="82">
        <v>3122</v>
      </c>
      <c r="G72" s="54" t="s">
        <v>156</v>
      </c>
      <c r="H72" s="30">
        <f>СМЕТА("7511/"&amp;N&amp;"[,"&amp;P&amp;","&amp;$F72&amp;"]",A,B)</f>
        <v>0</v>
      </c>
      <c r="I72" s="24" t="s">
        <v>18</v>
      </c>
      <c r="J72" s="24" t="s">
        <v>18</v>
      </c>
      <c r="K72" s="24" t="s">
        <v>18</v>
      </c>
      <c r="L72" s="24" t="s">
        <v>18</v>
      </c>
      <c r="M72" s="24" t="s">
        <v>18</v>
      </c>
      <c r="N72" s="31">
        <f>ОБКР("2313/"&amp;N&amp;"[,"&amp;P&amp;","&amp;$F72&amp;"]","",A,B)+ОБДЕ("2313/"&amp;N&amp;"[,"&amp;P&amp;","&amp;$F72&amp;"]","7511/"&amp;N&amp;"",A,B)-ОБКР("2313/"&amp;N&amp;"[,"&amp;P&amp;","&amp;$F72&amp;"]","7511/"&amp;N&amp;"",A,B)</f>
        <v>0</v>
      </c>
      <c r="O72" s="31">
        <v>0</v>
      </c>
      <c r="P72" s="32">
        <f>ОБДЕ("8013/"&amp;N&amp;"[,"&amp;P&amp;","&amp;$F72&amp;"]","",A,B)-ОБКР("8013/"&amp;N&amp;"[,"&amp;P&amp;","&amp;$F72&amp;"]","",A,B)</f>
        <v>0</v>
      </c>
      <c r="Q72" s="24" t="s">
        <v>18</v>
      </c>
      <c r="R72" s="24" t="s">
        <v>18</v>
      </c>
      <c r="S72" s="135"/>
    </row>
    <row r="73" spans="1:19" s="81" customFormat="1" ht="12.75">
      <c r="A73" s="181" t="s">
        <v>76</v>
      </c>
      <c r="B73" s="181"/>
      <c r="C73" s="181"/>
      <c r="D73" s="181"/>
      <c r="E73" s="181"/>
      <c r="F73" s="80">
        <v>3130</v>
      </c>
      <c r="G73" s="37" t="s">
        <v>157</v>
      </c>
      <c r="H73" s="27">
        <f>H74+H75</f>
        <v>0</v>
      </c>
      <c r="I73" s="24" t="s">
        <v>18</v>
      </c>
      <c r="J73" s="24" t="s">
        <v>18</v>
      </c>
      <c r="K73" s="24" t="s">
        <v>18</v>
      </c>
      <c r="L73" s="24" t="s">
        <v>18</v>
      </c>
      <c r="M73" s="24" t="s">
        <v>18</v>
      </c>
      <c r="N73" s="27">
        <f>N74+N75</f>
        <v>0</v>
      </c>
      <c r="O73" s="27">
        <f>O74+O75</f>
        <v>0</v>
      </c>
      <c r="P73" s="27">
        <f>P74+P75</f>
        <v>0</v>
      </c>
      <c r="Q73" s="24" t="s">
        <v>18</v>
      </c>
      <c r="R73" s="24" t="s">
        <v>18</v>
      </c>
      <c r="S73" s="132"/>
    </row>
    <row r="74" spans="1:19" s="78" customFormat="1" ht="12.75">
      <c r="A74" s="182" t="s">
        <v>124</v>
      </c>
      <c r="B74" s="182"/>
      <c r="C74" s="182"/>
      <c r="D74" s="182"/>
      <c r="E74" s="182"/>
      <c r="F74" s="82">
        <v>3131</v>
      </c>
      <c r="G74" s="54" t="s">
        <v>158</v>
      </c>
      <c r="H74" s="30">
        <f>СМЕТА("7511/"&amp;N&amp;"[,"&amp;P&amp;","&amp;$F74&amp;"]",A,B)</f>
        <v>0</v>
      </c>
      <c r="I74" s="24" t="s">
        <v>18</v>
      </c>
      <c r="J74" s="24" t="s">
        <v>18</v>
      </c>
      <c r="K74" s="24" t="s">
        <v>18</v>
      </c>
      <c r="L74" s="24" t="s">
        <v>18</v>
      </c>
      <c r="M74" s="24" t="s">
        <v>18</v>
      </c>
      <c r="N74" s="31">
        <f>ОБКР("2313/"&amp;N&amp;"[,"&amp;P&amp;","&amp;$F74&amp;"]","",A,B)+ОБДЕ("2313/"&amp;N&amp;"[,"&amp;P&amp;","&amp;$F74&amp;"]","7511/"&amp;N&amp;"",A,B)-ОБКР("2313/"&amp;N&amp;"[,"&amp;P&amp;","&amp;$F74&amp;"]","7511/"&amp;N&amp;"",A,B)</f>
        <v>0</v>
      </c>
      <c r="O74" s="31">
        <v>0</v>
      </c>
      <c r="P74" s="32">
        <f>ОБДЕ("8013/"&amp;N&amp;"[,"&amp;P&amp;","&amp;$F74&amp;"]","",A,B)-ОБКР("8013/"&amp;N&amp;"[,"&amp;P&amp;","&amp;$F74&amp;"]","",A,B)</f>
        <v>0</v>
      </c>
      <c r="Q74" s="24" t="s">
        <v>18</v>
      </c>
      <c r="R74" s="24" t="s">
        <v>18</v>
      </c>
      <c r="S74" s="135"/>
    </row>
    <row r="75" spans="1:19" s="78" customFormat="1" ht="12.75">
      <c r="A75" s="182" t="s">
        <v>125</v>
      </c>
      <c r="B75" s="182"/>
      <c r="C75" s="182"/>
      <c r="D75" s="182"/>
      <c r="E75" s="182"/>
      <c r="F75" s="82">
        <v>3132</v>
      </c>
      <c r="G75" s="29" t="s">
        <v>159</v>
      </c>
      <c r="H75" s="30">
        <f>СМЕТА("7511/"&amp;N&amp;"[,"&amp;P&amp;","&amp;$F75&amp;"]",A,B)</f>
        <v>0</v>
      </c>
      <c r="I75" s="24" t="s">
        <v>18</v>
      </c>
      <c r="J75" s="24" t="s">
        <v>18</v>
      </c>
      <c r="K75" s="24" t="s">
        <v>18</v>
      </c>
      <c r="L75" s="24" t="s">
        <v>18</v>
      </c>
      <c r="M75" s="24" t="s">
        <v>18</v>
      </c>
      <c r="N75" s="31">
        <f>ОБКР("2313/"&amp;N&amp;"[,"&amp;P&amp;","&amp;$F75&amp;"]","",A,B)+ОБДЕ("2313/"&amp;N&amp;"[,"&amp;P&amp;","&amp;$F75&amp;"]","7511/"&amp;N&amp;"",A,B)-ОБКР("2313/"&amp;N&amp;"[,"&amp;P&amp;","&amp;$F75&amp;"]","7511/"&amp;N&amp;"",A,B)</f>
        <v>0</v>
      </c>
      <c r="O75" s="31">
        <v>0</v>
      </c>
      <c r="P75" s="32">
        <f>ОБДЕ("8013/"&amp;N&amp;"[,"&amp;P&amp;","&amp;$F75&amp;"]","",A,B)-ОБКР("8013/"&amp;N&amp;"[,"&amp;P&amp;","&amp;$F75&amp;"]","",A,B)</f>
        <v>0</v>
      </c>
      <c r="Q75" s="24" t="s">
        <v>18</v>
      </c>
      <c r="R75" s="24" t="s">
        <v>18</v>
      </c>
      <c r="S75" s="135"/>
    </row>
    <row r="76" spans="1:19" s="81" customFormat="1" ht="12.75">
      <c r="A76" s="195" t="s">
        <v>77</v>
      </c>
      <c r="B76" s="196"/>
      <c r="C76" s="196"/>
      <c r="D76" s="196"/>
      <c r="E76" s="197"/>
      <c r="F76" s="92">
        <v>3140</v>
      </c>
      <c r="G76" s="26" t="s">
        <v>160</v>
      </c>
      <c r="H76" s="27">
        <f>H77+H78+H79</f>
        <v>0</v>
      </c>
      <c r="I76" s="24" t="s">
        <v>18</v>
      </c>
      <c r="J76" s="24" t="s">
        <v>18</v>
      </c>
      <c r="K76" s="24" t="s">
        <v>18</v>
      </c>
      <c r="L76" s="24" t="s">
        <v>18</v>
      </c>
      <c r="M76" s="24" t="s">
        <v>18</v>
      </c>
      <c r="N76" s="27">
        <f>N77+N78+N79</f>
        <v>0</v>
      </c>
      <c r="O76" s="27">
        <f>O77+O78+O79</f>
        <v>0</v>
      </c>
      <c r="P76" s="27">
        <f>P77+P78+P79</f>
        <v>0</v>
      </c>
      <c r="Q76" s="24" t="s">
        <v>18</v>
      </c>
      <c r="R76" s="24" t="s">
        <v>18</v>
      </c>
      <c r="S76" s="132"/>
    </row>
    <row r="77" spans="1:19" s="78" customFormat="1" ht="12.75">
      <c r="A77" s="198" t="s">
        <v>126</v>
      </c>
      <c r="B77" s="199"/>
      <c r="C77" s="199"/>
      <c r="D77" s="199"/>
      <c r="E77" s="200"/>
      <c r="F77" s="82">
        <v>3141</v>
      </c>
      <c r="G77" s="29" t="s">
        <v>161</v>
      </c>
      <c r="H77" s="30">
        <f>СМЕТА("7511/"&amp;N&amp;"[,"&amp;P&amp;","&amp;$F77&amp;"]",A,B)</f>
        <v>0</v>
      </c>
      <c r="I77" s="24" t="s">
        <v>18</v>
      </c>
      <c r="J77" s="24" t="s">
        <v>18</v>
      </c>
      <c r="K77" s="24" t="s">
        <v>18</v>
      </c>
      <c r="L77" s="24" t="s">
        <v>18</v>
      </c>
      <c r="M77" s="24" t="s">
        <v>18</v>
      </c>
      <c r="N77" s="31">
        <f>ОБКР("2313/"&amp;N&amp;"[,"&amp;P&amp;","&amp;$F77&amp;"]","",A,B)+ОБДЕ("2313/"&amp;N&amp;"[,"&amp;P&amp;","&amp;$F77&amp;"]","7511/"&amp;N&amp;"",A,B)-ОБКР("2313/"&amp;N&amp;"[,"&amp;P&amp;","&amp;$F77&amp;"]","7511/"&amp;N&amp;"",A,B)</f>
        <v>0</v>
      </c>
      <c r="O77" s="31">
        <v>0</v>
      </c>
      <c r="P77" s="32">
        <f>ОБДЕ("8013/"&amp;N&amp;"[,"&amp;P&amp;","&amp;$F77&amp;"]","",A,B)-ОБКР("8013/"&amp;N&amp;"[,"&amp;P&amp;","&amp;$F77&amp;"]","",A,B)</f>
        <v>0</v>
      </c>
      <c r="Q77" s="24" t="s">
        <v>18</v>
      </c>
      <c r="R77" s="24" t="s">
        <v>18</v>
      </c>
      <c r="S77" s="135"/>
    </row>
    <row r="78" spans="1:19" s="78" customFormat="1" ht="12.75">
      <c r="A78" s="198" t="s">
        <v>127</v>
      </c>
      <c r="B78" s="199"/>
      <c r="C78" s="199"/>
      <c r="D78" s="199"/>
      <c r="E78" s="200"/>
      <c r="F78" s="82">
        <v>3142</v>
      </c>
      <c r="G78" s="54" t="s">
        <v>162</v>
      </c>
      <c r="H78" s="30">
        <f>СМЕТА("7511/"&amp;N&amp;"[,"&amp;P&amp;","&amp;$F78&amp;"]",A,B)</f>
        <v>0</v>
      </c>
      <c r="I78" s="24" t="s">
        <v>18</v>
      </c>
      <c r="J78" s="24" t="s">
        <v>18</v>
      </c>
      <c r="K78" s="24" t="s">
        <v>18</v>
      </c>
      <c r="L78" s="24" t="s">
        <v>18</v>
      </c>
      <c r="M78" s="24" t="s">
        <v>18</v>
      </c>
      <c r="N78" s="31">
        <f>ОБКР("2313/"&amp;N&amp;"[,"&amp;P&amp;","&amp;$F78&amp;"]","",A,B)+ОБДЕ("2313/"&amp;N&amp;"[,"&amp;P&amp;","&amp;$F78&amp;"]","7511/"&amp;N&amp;"",A,B)-ОБКР("2313/"&amp;N&amp;"[,"&amp;P&amp;","&amp;$F78&amp;"]","7511/"&amp;N&amp;"",A,B)</f>
        <v>0</v>
      </c>
      <c r="O78" s="31">
        <v>0</v>
      </c>
      <c r="P78" s="32">
        <f>ОБДЕ("8013/"&amp;N&amp;"[,"&amp;P&amp;","&amp;$F78&amp;"]","",A,B)-ОБКР("8013/"&amp;N&amp;"[,"&amp;P&amp;","&amp;$F78&amp;"]","",A,B)</f>
        <v>0</v>
      </c>
      <c r="Q78" s="24" t="s">
        <v>18</v>
      </c>
      <c r="R78" s="24" t="s">
        <v>18</v>
      </c>
      <c r="S78" s="135"/>
    </row>
    <row r="79" spans="1:19" s="78" customFormat="1" ht="12.75">
      <c r="A79" s="198" t="s">
        <v>128</v>
      </c>
      <c r="B79" s="199"/>
      <c r="C79" s="199"/>
      <c r="D79" s="199"/>
      <c r="E79" s="200"/>
      <c r="F79" s="82">
        <v>3143</v>
      </c>
      <c r="G79" s="29" t="s">
        <v>163</v>
      </c>
      <c r="H79" s="30">
        <f>СМЕТА("7511/"&amp;N&amp;"[,"&amp;P&amp;","&amp;$F79&amp;"]",A,B)</f>
        <v>0</v>
      </c>
      <c r="I79" s="24" t="s">
        <v>18</v>
      </c>
      <c r="J79" s="24" t="s">
        <v>18</v>
      </c>
      <c r="K79" s="24" t="s">
        <v>18</v>
      </c>
      <c r="L79" s="24" t="s">
        <v>18</v>
      </c>
      <c r="M79" s="24" t="s">
        <v>18</v>
      </c>
      <c r="N79" s="31">
        <f>ОБКР("2313/"&amp;N&amp;"[,"&amp;P&amp;","&amp;$F79&amp;"]","",A,B)+ОБДЕ("2313/"&amp;N&amp;"[,"&amp;P&amp;","&amp;$F79&amp;"]","7511/"&amp;N&amp;"",A,B)-ОБКР("2313/"&amp;N&amp;"[,"&amp;P&amp;","&amp;$F79&amp;"]","7511/"&amp;N&amp;"",A,B)</f>
        <v>0</v>
      </c>
      <c r="O79" s="31">
        <v>0</v>
      </c>
      <c r="P79" s="32">
        <f>ОБДЕ("8013/"&amp;N&amp;"[,"&amp;P&amp;","&amp;$F79&amp;"]","",A,B)-ОБКР("8013/"&amp;N&amp;"[,"&amp;P&amp;","&amp;$F79&amp;"]","",A,B)</f>
        <v>0</v>
      </c>
      <c r="Q79" s="24" t="s">
        <v>18</v>
      </c>
      <c r="R79" s="24" t="s">
        <v>18</v>
      </c>
      <c r="S79" s="135"/>
    </row>
    <row r="80" spans="1:19" s="79" customFormat="1" ht="12.75">
      <c r="A80" s="185" t="s">
        <v>78</v>
      </c>
      <c r="B80" s="185"/>
      <c r="C80" s="185"/>
      <c r="D80" s="185"/>
      <c r="E80" s="185"/>
      <c r="F80" s="67">
        <v>3150</v>
      </c>
      <c r="G80" s="26" t="s">
        <v>164</v>
      </c>
      <c r="H80" s="30">
        <f>СМЕТА("7511/"&amp;N&amp;"[,"&amp;P&amp;","&amp;$F80&amp;"]",A,B)</f>
        <v>0</v>
      </c>
      <c r="I80" s="35" t="s">
        <v>18</v>
      </c>
      <c r="J80" s="35" t="s">
        <v>18</v>
      </c>
      <c r="K80" s="35" t="s">
        <v>18</v>
      </c>
      <c r="L80" s="35" t="s">
        <v>18</v>
      </c>
      <c r="M80" s="35" t="s">
        <v>18</v>
      </c>
      <c r="N80" s="31">
        <f>ОБКР("2313/"&amp;N&amp;"[,"&amp;P&amp;","&amp;$F80&amp;"]","",A,B)+ОБДЕ("2313/"&amp;N&amp;"[,"&amp;P&amp;","&amp;$F80&amp;"]","7511/"&amp;N&amp;"",A,B)-ОБКР("2313/"&amp;N&amp;"[,"&amp;P&amp;","&amp;$F80&amp;"]","7511/"&amp;N&amp;"",A,B)</f>
        <v>0</v>
      </c>
      <c r="O80" s="31">
        <v>0</v>
      </c>
      <c r="P80" s="32">
        <f>ОБДЕ("8013/"&amp;N&amp;"[,"&amp;P&amp;","&amp;$F80&amp;"]","",A,B)-ОБКР("8013/"&amp;N&amp;"[,"&amp;P&amp;","&amp;$F80&amp;"]","",A,B)</f>
        <v>0</v>
      </c>
      <c r="Q80" s="35" t="s">
        <v>18</v>
      </c>
      <c r="R80" s="35" t="s">
        <v>18</v>
      </c>
      <c r="S80" s="135"/>
    </row>
    <row r="81" spans="1:19" s="79" customFormat="1" ht="12.75">
      <c r="A81" s="185" t="s">
        <v>79</v>
      </c>
      <c r="B81" s="185"/>
      <c r="C81" s="185"/>
      <c r="D81" s="185"/>
      <c r="E81" s="185"/>
      <c r="F81" s="67">
        <v>3160</v>
      </c>
      <c r="G81" s="37" t="s">
        <v>165</v>
      </c>
      <c r="H81" s="30">
        <f>СМЕТА("7511/"&amp;N&amp;"[,"&amp;P&amp;","&amp;$F81&amp;"]",A,B)</f>
        <v>0</v>
      </c>
      <c r="I81" s="35" t="s">
        <v>18</v>
      </c>
      <c r="J81" s="35" t="s">
        <v>18</v>
      </c>
      <c r="K81" s="35" t="s">
        <v>18</v>
      </c>
      <c r="L81" s="35" t="s">
        <v>18</v>
      </c>
      <c r="M81" s="35" t="s">
        <v>18</v>
      </c>
      <c r="N81" s="31">
        <f>ОБКР("2313/"&amp;N&amp;"[,"&amp;P&amp;","&amp;$F81&amp;"]","",A,B)+ОБДЕ("2313/"&amp;N&amp;"[,"&amp;P&amp;","&amp;$F81&amp;"]","7511/"&amp;N&amp;"",A,B)-ОБКР("2313/"&amp;N&amp;"[,"&amp;P&amp;","&amp;$F81&amp;"]","7511/"&amp;N&amp;"",A,B)</f>
        <v>0</v>
      </c>
      <c r="O81" s="31">
        <v>0</v>
      </c>
      <c r="P81" s="32">
        <f>ОБДЕ("8013/"&amp;N&amp;"[,"&amp;P&amp;","&amp;$F81&amp;"]","",A,B)-ОБКР("8013/"&amp;N&amp;"[,"&amp;P&amp;","&amp;$F81&amp;"]","",A,B)</f>
        <v>0</v>
      </c>
      <c r="Q81" s="35" t="s">
        <v>18</v>
      </c>
      <c r="R81" s="35" t="s">
        <v>18</v>
      </c>
      <c r="S81" s="135"/>
    </row>
    <row r="82" spans="1:19" s="79" customFormat="1" ht="12.75">
      <c r="A82" s="190" t="s">
        <v>80</v>
      </c>
      <c r="B82" s="190"/>
      <c r="C82" s="190"/>
      <c r="D82" s="190"/>
      <c r="E82" s="190"/>
      <c r="F82" s="90">
        <v>3200</v>
      </c>
      <c r="G82" s="61" t="s">
        <v>166</v>
      </c>
      <c r="H82" s="23">
        <f>H83+H84+H85+H86</f>
        <v>0</v>
      </c>
      <c r="I82" s="24" t="s">
        <v>18</v>
      </c>
      <c r="J82" s="24" t="s">
        <v>18</v>
      </c>
      <c r="K82" s="24" t="s">
        <v>18</v>
      </c>
      <c r="L82" s="24" t="s">
        <v>18</v>
      </c>
      <c r="M82" s="24" t="s">
        <v>18</v>
      </c>
      <c r="N82" s="23">
        <f>N83+N84+N85+N86</f>
        <v>0</v>
      </c>
      <c r="O82" s="23">
        <f>O83+O84+O85+O86</f>
        <v>0</v>
      </c>
      <c r="P82" s="23">
        <f>P83+P84+P85+P86</f>
        <v>0</v>
      </c>
      <c r="Q82" s="24" t="s">
        <v>18</v>
      </c>
      <c r="R82" s="24" t="s">
        <v>18</v>
      </c>
      <c r="S82" s="135"/>
    </row>
    <row r="83" spans="1:19" s="84" customFormat="1" ht="24.75" customHeight="1">
      <c r="A83" s="183" t="s">
        <v>81</v>
      </c>
      <c r="B83" s="183"/>
      <c r="C83" s="183"/>
      <c r="D83" s="183"/>
      <c r="E83" s="183"/>
      <c r="F83" s="33">
        <v>3210</v>
      </c>
      <c r="G83" s="37" t="s">
        <v>167</v>
      </c>
      <c r="H83" s="30">
        <f>СМЕТА("7511/"&amp;N&amp;"[,"&amp;P&amp;","&amp;$F83&amp;"]",A,B)</f>
        <v>0</v>
      </c>
      <c r="I83" s="35" t="s">
        <v>18</v>
      </c>
      <c r="J83" s="35" t="s">
        <v>18</v>
      </c>
      <c r="K83" s="35" t="s">
        <v>18</v>
      </c>
      <c r="L83" s="35" t="s">
        <v>18</v>
      </c>
      <c r="M83" s="35" t="s">
        <v>18</v>
      </c>
      <c r="N83" s="31">
        <f>ОБКР("2313/"&amp;N&amp;"[,"&amp;P&amp;","&amp;$F83&amp;"]","",A,B)+ОБДЕ("2313/"&amp;N&amp;"[,"&amp;P&amp;","&amp;$F83&amp;"]","7511/"&amp;N&amp;"",A,B)-ОБКР("2313/"&amp;N&amp;"[,"&amp;P&amp;","&amp;$F83&amp;"]","7511/"&amp;N&amp;"",A,B)</f>
        <v>0</v>
      </c>
      <c r="O83" s="31">
        <v>0</v>
      </c>
      <c r="P83" s="32">
        <f>ОБДЕ("8013/"&amp;N&amp;"[,"&amp;P&amp;","&amp;$F83&amp;"]","",A,B)-ОБКР("8013/"&amp;N&amp;"[,"&amp;P&amp;","&amp;$F83&amp;"]","",A,B)</f>
        <v>0</v>
      </c>
      <c r="Q83" s="35" t="s">
        <v>18</v>
      </c>
      <c r="R83" s="35" t="s">
        <v>18</v>
      </c>
      <c r="S83" s="132"/>
    </row>
    <row r="84" spans="1:19" s="84" customFormat="1" ht="24.75" customHeight="1">
      <c r="A84" s="183" t="s">
        <v>82</v>
      </c>
      <c r="B84" s="183"/>
      <c r="C84" s="183"/>
      <c r="D84" s="183"/>
      <c r="E84" s="183"/>
      <c r="F84" s="33">
        <v>3220</v>
      </c>
      <c r="G84" s="26" t="s">
        <v>168</v>
      </c>
      <c r="H84" s="30">
        <f>СМЕТА("7511/"&amp;N&amp;"[,"&amp;P&amp;","&amp;$F84&amp;"]",A,B)</f>
        <v>0</v>
      </c>
      <c r="I84" s="35" t="s">
        <v>18</v>
      </c>
      <c r="J84" s="35" t="s">
        <v>18</v>
      </c>
      <c r="K84" s="35" t="s">
        <v>18</v>
      </c>
      <c r="L84" s="35" t="s">
        <v>18</v>
      </c>
      <c r="M84" s="35" t="s">
        <v>18</v>
      </c>
      <c r="N84" s="31">
        <f>ОБКР("2313/"&amp;N&amp;"[,"&amp;P&amp;","&amp;$F84&amp;"]","",A,B)+ОБДЕ("2313/"&amp;N&amp;"[,"&amp;P&amp;","&amp;$F84&amp;"]","7511/"&amp;N&amp;"",A,B)-ОБКР("2313/"&amp;N&amp;"[,"&amp;P&amp;","&amp;$F84&amp;"]","7511/"&amp;N&amp;"",A,B)</f>
        <v>0</v>
      </c>
      <c r="O84" s="31">
        <v>0</v>
      </c>
      <c r="P84" s="32">
        <f>ОБДЕ("8013/"&amp;N&amp;"[,"&amp;P&amp;","&amp;$F84&amp;"]","",A,B)-ОБКР("8013/"&amp;N&amp;"[,"&amp;P&amp;","&amp;$F84&amp;"]","",A,B)</f>
        <v>0</v>
      </c>
      <c r="Q84" s="35" t="s">
        <v>18</v>
      </c>
      <c r="R84" s="35" t="s">
        <v>18</v>
      </c>
      <c r="S84" s="132"/>
    </row>
    <row r="85" spans="1:19" s="84" customFormat="1" ht="25.5" customHeight="1">
      <c r="A85" s="183" t="s">
        <v>129</v>
      </c>
      <c r="B85" s="183"/>
      <c r="C85" s="183"/>
      <c r="D85" s="183"/>
      <c r="E85" s="183"/>
      <c r="F85" s="33">
        <v>3230</v>
      </c>
      <c r="G85" s="37" t="s">
        <v>169</v>
      </c>
      <c r="H85" s="30">
        <f>СМЕТА("7511/"&amp;N&amp;"[,"&amp;P&amp;","&amp;$F85&amp;"]",A,B)</f>
        <v>0</v>
      </c>
      <c r="I85" s="35" t="s">
        <v>18</v>
      </c>
      <c r="J85" s="35" t="s">
        <v>18</v>
      </c>
      <c r="K85" s="35" t="s">
        <v>18</v>
      </c>
      <c r="L85" s="35" t="s">
        <v>18</v>
      </c>
      <c r="M85" s="35" t="s">
        <v>18</v>
      </c>
      <c r="N85" s="31">
        <f>ОБКР("2313/"&amp;N&amp;"[,"&amp;P&amp;","&amp;$F85&amp;"]","",A,B)+ОБДЕ("2313/"&amp;N&amp;"[,"&amp;P&amp;","&amp;$F85&amp;"]","7511/"&amp;N&amp;"",A,B)-ОБКР("2313/"&amp;N&amp;"[,"&amp;P&amp;","&amp;$F85&amp;"]","7511/"&amp;N&amp;"",A,B)</f>
        <v>0</v>
      </c>
      <c r="O85" s="31">
        <v>0</v>
      </c>
      <c r="P85" s="32">
        <f>ОБДЕ("8013/"&amp;N&amp;"[,"&amp;P&amp;","&amp;$F85&amp;"]","",A,B)-ОБКР("8013/"&amp;N&amp;"[,"&amp;P&amp;","&amp;$F85&amp;"]","",A,B)</f>
        <v>0</v>
      </c>
      <c r="Q85" s="35" t="s">
        <v>18</v>
      </c>
      <c r="R85" s="35" t="s">
        <v>18</v>
      </c>
      <c r="S85" s="132"/>
    </row>
    <row r="86" spans="1:19" s="84" customFormat="1" ht="12.75">
      <c r="A86" s="183" t="s">
        <v>130</v>
      </c>
      <c r="B86" s="183"/>
      <c r="C86" s="183"/>
      <c r="D86" s="183"/>
      <c r="E86" s="183"/>
      <c r="F86" s="33">
        <v>3240</v>
      </c>
      <c r="G86" s="26" t="s">
        <v>170</v>
      </c>
      <c r="H86" s="30">
        <f>СМЕТА("7511/"&amp;N&amp;"[,"&amp;P&amp;","&amp;$F86&amp;"]",A,B)</f>
        <v>0</v>
      </c>
      <c r="I86" s="35" t="s">
        <v>18</v>
      </c>
      <c r="J86" s="35" t="s">
        <v>18</v>
      </c>
      <c r="K86" s="35" t="s">
        <v>18</v>
      </c>
      <c r="L86" s="35" t="s">
        <v>18</v>
      </c>
      <c r="M86" s="35" t="s">
        <v>18</v>
      </c>
      <c r="N86" s="31">
        <f>ОБКР("2313/"&amp;N&amp;"[,"&amp;P&amp;","&amp;$F86&amp;"]","",A,B)+ОБДЕ("2313/"&amp;N&amp;"[,"&amp;P&amp;","&amp;$F86&amp;"]","7511/"&amp;N&amp;"",A,B)-ОБКР("2313/"&amp;N&amp;"[,"&amp;P&amp;","&amp;$F86&amp;"]","7511/"&amp;N&amp;"",A,B)</f>
        <v>0</v>
      </c>
      <c r="O86" s="31">
        <v>0</v>
      </c>
      <c r="P86" s="32">
        <f>ОБДЕ("8013/"&amp;N&amp;"[,"&amp;P&amp;","&amp;$F86&amp;"]","",A,B)-ОБКР("8013/"&amp;N&amp;"[,"&amp;P&amp;","&amp;$F86&amp;"]","",A,B)</f>
        <v>0</v>
      </c>
      <c r="Q86" s="35" t="s">
        <v>18</v>
      </c>
      <c r="R86" s="35" t="s">
        <v>18</v>
      </c>
      <c r="S86" s="132"/>
    </row>
    <row r="87" spans="1:19" s="84" customFormat="1" ht="12.75">
      <c r="A87" s="104" t="s">
        <v>136</v>
      </c>
      <c r="B87" s="105"/>
      <c r="C87" s="105"/>
      <c r="D87" s="105"/>
      <c r="E87" s="106"/>
      <c r="F87" s="85">
        <v>4100</v>
      </c>
      <c r="G87" s="61" t="s">
        <v>171</v>
      </c>
      <c r="H87" s="62">
        <f>H88</f>
        <v>0</v>
      </c>
      <c r="I87" s="63" t="s">
        <v>18</v>
      </c>
      <c r="J87" s="63" t="s">
        <v>18</v>
      </c>
      <c r="K87" s="63" t="s">
        <v>18</v>
      </c>
      <c r="L87" s="63" t="s">
        <v>18</v>
      </c>
      <c r="M87" s="63" t="s">
        <v>18</v>
      </c>
      <c r="N87" s="65">
        <f>N88</f>
        <v>0</v>
      </c>
      <c r="O87" s="65">
        <f>O88</f>
        <v>0</v>
      </c>
      <c r="P87" s="66">
        <f>P88</f>
        <v>0</v>
      </c>
      <c r="Q87" s="63" t="s">
        <v>18</v>
      </c>
      <c r="R87" s="63" t="s">
        <v>18</v>
      </c>
      <c r="S87" s="132"/>
    </row>
    <row r="88" spans="1:19" s="84" customFormat="1" ht="12.75">
      <c r="A88" s="100" t="s">
        <v>137</v>
      </c>
      <c r="B88" s="101"/>
      <c r="C88" s="101"/>
      <c r="D88" s="101"/>
      <c r="E88" s="102"/>
      <c r="F88" s="33">
        <v>4110</v>
      </c>
      <c r="G88" s="26" t="s">
        <v>172</v>
      </c>
      <c r="H88" s="34">
        <f>H89+H90+H91</f>
        <v>0</v>
      </c>
      <c r="I88" s="35" t="s">
        <v>18</v>
      </c>
      <c r="J88" s="35" t="s">
        <v>18</v>
      </c>
      <c r="K88" s="35" t="s">
        <v>18</v>
      </c>
      <c r="L88" s="35" t="s">
        <v>18</v>
      </c>
      <c r="M88" s="35" t="s">
        <v>18</v>
      </c>
      <c r="N88" s="36">
        <f>N89+N90+N91</f>
        <v>0</v>
      </c>
      <c r="O88" s="36">
        <f>O89+O90+O91</f>
        <v>0</v>
      </c>
      <c r="P88" s="36">
        <f>P89+P90+P91</f>
        <v>0</v>
      </c>
      <c r="Q88" s="35" t="s">
        <v>18</v>
      </c>
      <c r="R88" s="35" t="s">
        <v>18</v>
      </c>
      <c r="S88" s="132"/>
    </row>
    <row r="89" spans="1:19" s="84" customFormat="1" ht="24.75" customHeight="1">
      <c r="A89" s="204" t="s">
        <v>138</v>
      </c>
      <c r="B89" s="205"/>
      <c r="C89" s="205"/>
      <c r="D89" s="205"/>
      <c r="E89" s="206"/>
      <c r="F89" s="107">
        <v>4111</v>
      </c>
      <c r="G89" s="29" t="s">
        <v>173</v>
      </c>
      <c r="H89" s="30">
        <f>СМЕТА("7511/"&amp;N&amp;"[,"&amp;P&amp;","&amp;$F89&amp;"]",A,B)</f>
        <v>0</v>
      </c>
      <c r="I89" s="56" t="s">
        <v>18</v>
      </c>
      <c r="J89" s="56" t="s">
        <v>18</v>
      </c>
      <c r="K89" s="56" t="s">
        <v>18</v>
      </c>
      <c r="L89" s="56" t="s">
        <v>18</v>
      </c>
      <c r="M89" s="56" t="s">
        <v>18</v>
      </c>
      <c r="N89" s="31">
        <f>ОБКР("2313/"&amp;N&amp;"[,"&amp;P&amp;","&amp;$F89&amp;"]","",A,B)+ОБДЕ("2313/"&amp;N&amp;"[,"&amp;P&amp;","&amp;$F89&amp;"]","7511/"&amp;N&amp;"",A,B)-ОБКР("2313/"&amp;N&amp;"[,"&amp;P&amp;","&amp;$F89&amp;"]","7511/"&amp;N&amp;"",A,B)</f>
        <v>0</v>
      </c>
      <c r="O89" s="31">
        <v>0</v>
      </c>
      <c r="P89" s="32">
        <f>ОБДЕ("8013/"&amp;N&amp;"[,"&amp;P&amp;","&amp;$F89&amp;"]","",A,B)-ОБКР("8013/"&amp;N&amp;"[,"&amp;P&amp;","&amp;$F89&amp;"]","",A,B)</f>
        <v>0</v>
      </c>
      <c r="Q89" s="56" t="s">
        <v>18</v>
      </c>
      <c r="R89" s="56" t="s">
        <v>18</v>
      </c>
      <c r="S89" s="132"/>
    </row>
    <row r="90" spans="1:19" s="84" customFormat="1" ht="24.75" customHeight="1">
      <c r="A90" s="204" t="s">
        <v>139</v>
      </c>
      <c r="B90" s="205"/>
      <c r="C90" s="205"/>
      <c r="D90" s="205"/>
      <c r="E90" s="206"/>
      <c r="F90" s="107">
        <v>4112</v>
      </c>
      <c r="G90" s="26" t="s">
        <v>174</v>
      </c>
      <c r="H90" s="30">
        <f>СМЕТА("7511/"&amp;N&amp;"[,"&amp;P&amp;","&amp;$F90&amp;"]",A,B)</f>
        <v>0</v>
      </c>
      <c r="I90" s="56" t="s">
        <v>18</v>
      </c>
      <c r="J90" s="56" t="s">
        <v>18</v>
      </c>
      <c r="K90" s="56" t="s">
        <v>18</v>
      </c>
      <c r="L90" s="56" t="s">
        <v>18</v>
      </c>
      <c r="M90" s="56" t="s">
        <v>18</v>
      </c>
      <c r="N90" s="31">
        <f>ОБКР("2313/"&amp;N&amp;"[,"&amp;P&amp;","&amp;$F90&amp;"]","",A,B)+ОБДЕ("2313/"&amp;N&amp;"[,"&amp;P&amp;","&amp;$F90&amp;"]","7511/"&amp;N&amp;"",A,B)-ОБКР("2313/"&amp;N&amp;"[,"&amp;P&amp;","&amp;$F90&amp;"]","7511/"&amp;N&amp;"",A,B)</f>
        <v>0</v>
      </c>
      <c r="O90" s="31">
        <v>0</v>
      </c>
      <c r="P90" s="32">
        <f>ОБДЕ("8013/"&amp;N&amp;"[,"&amp;P&amp;","&amp;$F90&amp;"]","",A,B)-ОБКР("8013/"&amp;N&amp;"[,"&amp;P&amp;","&amp;$F90&amp;"]","",A,B)</f>
        <v>0</v>
      </c>
      <c r="Q90" s="56" t="s">
        <v>18</v>
      </c>
      <c r="R90" s="56" t="s">
        <v>18</v>
      </c>
      <c r="S90" s="132"/>
    </row>
    <row r="91" spans="1:19" s="84" customFormat="1" ht="12.75">
      <c r="A91" s="103" t="s">
        <v>140</v>
      </c>
      <c r="B91" s="101"/>
      <c r="C91" s="101"/>
      <c r="D91" s="101"/>
      <c r="E91" s="102"/>
      <c r="F91" s="107">
        <v>4113</v>
      </c>
      <c r="G91" s="54" t="s">
        <v>175</v>
      </c>
      <c r="H91" s="30">
        <f>СМЕТА("7511/"&amp;N&amp;"[,"&amp;P&amp;","&amp;$F91&amp;"]",A,B)</f>
        <v>0</v>
      </c>
      <c r="I91" s="56" t="s">
        <v>18</v>
      </c>
      <c r="J91" s="56" t="s">
        <v>18</v>
      </c>
      <c r="K91" s="56" t="s">
        <v>18</v>
      </c>
      <c r="L91" s="56" t="s">
        <v>18</v>
      </c>
      <c r="M91" s="56" t="s">
        <v>18</v>
      </c>
      <c r="N91" s="31">
        <f>ОБКР("2313/"&amp;N&amp;"[,"&amp;P&amp;","&amp;$F91&amp;"]","",A,B)+ОБДЕ("2313/"&amp;N&amp;"[,"&amp;P&amp;","&amp;$F91&amp;"]","7511/"&amp;N&amp;"",A,B)-ОБКР("2313/"&amp;N&amp;"[,"&amp;P&amp;","&amp;$F91&amp;"]","7511/"&amp;N&amp;"",A,B)</f>
        <v>0</v>
      </c>
      <c r="O91" s="31">
        <v>0</v>
      </c>
      <c r="P91" s="32">
        <f>ОБДЕ("8013/"&amp;N&amp;"[,"&amp;P&amp;","&amp;$F91&amp;"]","",A,B)-ОБКР("8013/"&amp;N&amp;"[,"&amp;P&amp;","&amp;$F91&amp;"]","",A,B)</f>
        <v>0</v>
      </c>
      <c r="Q91" s="56" t="s">
        <v>18</v>
      </c>
      <c r="R91" s="56" t="s">
        <v>18</v>
      </c>
      <c r="S91" s="132"/>
    </row>
    <row r="92" spans="1:19" s="84" customFormat="1" ht="12.75">
      <c r="A92" s="104" t="s">
        <v>141</v>
      </c>
      <c r="B92" s="105"/>
      <c r="C92" s="105"/>
      <c r="D92" s="105"/>
      <c r="E92" s="106"/>
      <c r="F92" s="85">
        <v>4200</v>
      </c>
      <c r="G92" s="61" t="s">
        <v>176</v>
      </c>
      <c r="H92" s="62">
        <f>H93</f>
        <v>0</v>
      </c>
      <c r="I92" s="63" t="s">
        <v>18</v>
      </c>
      <c r="J92" s="63" t="s">
        <v>18</v>
      </c>
      <c r="K92" s="63" t="s">
        <v>18</v>
      </c>
      <c r="L92" s="63" t="s">
        <v>18</v>
      </c>
      <c r="M92" s="63" t="s">
        <v>18</v>
      </c>
      <c r="N92" s="65">
        <f>N93</f>
        <v>0</v>
      </c>
      <c r="O92" s="65">
        <f>O93</f>
        <v>0</v>
      </c>
      <c r="P92" s="66">
        <f>P93</f>
        <v>0</v>
      </c>
      <c r="Q92" s="63" t="s">
        <v>18</v>
      </c>
      <c r="R92" s="63" t="s">
        <v>18</v>
      </c>
      <c r="S92" s="132"/>
    </row>
    <row r="93" spans="1:19" s="84" customFormat="1" ht="12" customHeight="1">
      <c r="A93" s="100" t="s">
        <v>142</v>
      </c>
      <c r="B93" s="101"/>
      <c r="C93" s="101"/>
      <c r="D93" s="101"/>
      <c r="E93" s="102"/>
      <c r="F93" s="33">
        <v>4210</v>
      </c>
      <c r="G93" s="26" t="s">
        <v>177</v>
      </c>
      <c r="H93" s="30">
        <f>СМЕТА("7511/"&amp;N&amp;"[,"&amp;P&amp;","&amp;$F93&amp;"]",A,B)</f>
        <v>0</v>
      </c>
      <c r="I93" s="35" t="s">
        <v>18</v>
      </c>
      <c r="J93" s="35" t="s">
        <v>18</v>
      </c>
      <c r="K93" s="35" t="s">
        <v>18</v>
      </c>
      <c r="L93" s="35" t="s">
        <v>18</v>
      </c>
      <c r="M93" s="35" t="s">
        <v>18</v>
      </c>
      <c r="N93" s="31">
        <f>ОБКР("2313/"&amp;N&amp;"[,"&amp;P&amp;","&amp;$F93&amp;"]","",A,B)+ОБДЕ("2313/"&amp;N&amp;"[,"&amp;P&amp;","&amp;$F93&amp;"]","7511/"&amp;N&amp;"",A,B)-ОБКР("2313/"&amp;N&amp;"[,"&amp;P&amp;","&amp;$F93&amp;"]","7511/"&amp;N&amp;"",A,B)</f>
        <v>0</v>
      </c>
      <c r="O93" s="31">
        <v>0</v>
      </c>
      <c r="P93" s="32">
        <f>ОБДЕ("8013/"&amp;N&amp;"[,"&amp;P&amp;","&amp;$F93&amp;"]","",A,B)-ОБКР("8013/"&amp;N&amp;"[,"&amp;P&amp;","&amp;$F93&amp;"]","",A,B)</f>
        <v>0</v>
      </c>
      <c r="Q93" s="35" t="s">
        <v>18</v>
      </c>
      <c r="R93" s="35" t="s">
        <v>18</v>
      </c>
      <c r="S93" s="132"/>
    </row>
    <row r="94" spans="1:19" s="84" customFormat="1" ht="9.75" customHeight="1" hidden="1">
      <c r="A94" s="209"/>
      <c r="B94" s="209"/>
      <c r="C94" s="209"/>
      <c r="D94" s="209"/>
      <c r="E94" s="209"/>
      <c r="F94" s="95"/>
      <c r="G94" s="95"/>
      <c r="H94" s="96"/>
      <c r="I94" s="97"/>
      <c r="J94" s="97"/>
      <c r="K94" s="97"/>
      <c r="L94" s="97"/>
      <c r="M94" s="97"/>
      <c r="N94" s="98"/>
      <c r="O94" s="98"/>
      <c r="P94" s="99"/>
      <c r="Q94" s="97"/>
      <c r="S94" s="132"/>
    </row>
    <row r="95" ht="8.25" customHeight="1">
      <c r="Q95" s="114"/>
    </row>
    <row r="96" spans="1:17" ht="13.5" customHeight="1">
      <c r="A96" s="202" t="s">
        <v>83</v>
      </c>
      <c r="B96" s="202"/>
      <c r="C96" s="202"/>
      <c r="D96" s="202"/>
      <c r="E96" s="202"/>
      <c r="F96" s="43"/>
      <c r="G96" s="112"/>
      <c r="H96" s="112"/>
      <c r="I96" s="114"/>
      <c r="J96" s="114"/>
      <c r="K96" s="122"/>
      <c r="L96" s="123"/>
      <c r="M96" s="44"/>
      <c r="N96" s="203" t="str">
        <f>VLOOKUP(N,Параметры!G2:L64,5,0)</f>
        <v>Шундровська К.В.</v>
      </c>
      <c r="O96" s="203"/>
      <c r="P96" s="203"/>
      <c r="Q96" s="203"/>
    </row>
    <row r="97" spans="1:17" ht="12" customHeight="1">
      <c r="A97" s="114"/>
      <c r="B97" s="43"/>
      <c r="C97" s="43"/>
      <c r="D97" s="43"/>
      <c r="E97" s="43"/>
      <c r="F97" s="43"/>
      <c r="G97" s="112"/>
      <c r="H97" s="112"/>
      <c r="I97" s="114"/>
      <c r="J97" s="114"/>
      <c r="K97" s="45" t="s">
        <v>84</v>
      </c>
      <c r="L97" s="46"/>
      <c r="M97" s="47"/>
      <c r="N97" s="201" t="s">
        <v>102</v>
      </c>
      <c r="O97" s="201"/>
      <c r="P97" s="201"/>
      <c r="Q97" s="201"/>
    </row>
    <row r="98" spans="1:17" ht="13.5" customHeight="1">
      <c r="A98" s="202" t="s">
        <v>85</v>
      </c>
      <c r="B98" s="202"/>
      <c r="C98" s="202"/>
      <c r="D98" s="202"/>
      <c r="E98" s="202"/>
      <c r="F98" s="43"/>
      <c r="G98" s="112"/>
      <c r="H98" s="112"/>
      <c r="I98" s="114"/>
      <c r="J98" s="114"/>
      <c r="K98" s="122"/>
      <c r="L98" s="123"/>
      <c r="M98" s="44"/>
      <c r="N98" s="203" t="s">
        <v>309</v>
      </c>
      <c r="O98" s="203"/>
      <c r="P98" s="203"/>
      <c r="Q98" s="203"/>
    </row>
    <row r="99" spans="1:17" ht="12" customHeight="1">
      <c r="A99" s="114"/>
      <c r="B99" s="114"/>
      <c r="C99" s="114"/>
      <c r="D99" s="114"/>
      <c r="E99" s="114"/>
      <c r="F99" s="113"/>
      <c r="G99" s="48"/>
      <c r="H99" s="48"/>
      <c r="I99" s="114"/>
      <c r="J99" s="114"/>
      <c r="K99" s="49" t="s">
        <v>84</v>
      </c>
      <c r="L99" s="48"/>
      <c r="M99" s="50"/>
      <c r="N99" s="201" t="s">
        <v>103</v>
      </c>
      <c r="O99" s="201"/>
      <c r="P99" s="201"/>
      <c r="Q99" s="201"/>
    </row>
    <row r="100" spans="1:17" ht="12.75">
      <c r="A100" s="114" t="s">
        <v>313</v>
      </c>
      <c r="B100" s="114"/>
      <c r="C100" s="114"/>
      <c r="D100" s="114"/>
      <c r="E100" s="114"/>
      <c r="F100" s="113"/>
      <c r="G100" s="113"/>
      <c r="H100" s="113"/>
      <c r="I100" s="114"/>
      <c r="J100" s="114"/>
      <c r="K100" s="114"/>
      <c r="L100" s="114"/>
      <c r="M100" s="114"/>
      <c r="N100" s="114"/>
      <c r="O100" s="114"/>
      <c r="P100" s="114"/>
      <c r="Q100" s="114"/>
    </row>
    <row r="101" spans="1:17" ht="12.7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</row>
    <row r="102" spans="1:16" ht="12.75">
      <c r="A102" s="108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10"/>
      <c r="O102" s="110"/>
      <c r="P102" s="110"/>
    </row>
    <row r="103" spans="1:4" ht="12.75">
      <c r="A103" s="114"/>
      <c r="B103" s="114"/>
      <c r="C103" s="114"/>
      <c r="D103" s="114"/>
    </row>
  </sheetData>
  <sheetProtection/>
  <mergeCells count="96">
    <mergeCell ref="I18:J18"/>
    <mergeCell ref="P18:P19"/>
    <mergeCell ref="Q18:R18"/>
    <mergeCell ref="K18:K19"/>
    <mergeCell ref="L18:L19"/>
    <mergeCell ref="M18:M19"/>
    <mergeCell ref="N18:O18"/>
    <mergeCell ref="A28:E28"/>
    <mergeCell ref="N98:Q98"/>
    <mergeCell ref="A85:E85"/>
    <mergeCell ref="A86:E86"/>
    <mergeCell ref="A94:E94"/>
    <mergeCell ref="A81:E81"/>
    <mergeCell ref="A82:E82"/>
    <mergeCell ref="A83:E83"/>
    <mergeCell ref="A72:E72"/>
    <mergeCell ref="A73:E73"/>
    <mergeCell ref="N99:Q99"/>
    <mergeCell ref="A96:E96"/>
    <mergeCell ref="N96:Q96"/>
    <mergeCell ref="N97:Q97"/>
    <mergeCell ref="A98:E98"/>
    <mergeCell ref="A89:E89"/>
    <mergeCell ref="A90:E90"/>
    <mergeCell ref="A74:E74"/>
    <mergeCell ref="A75:E75"/>
    <mergeCell ref="A76:E76"/>
    <mergeCell ref="A84:E84"/>
    <mergeCell ref="A77:E77"/>
    <mergeCell ref="A78:E78"/>
    <mergeCell ref="A79:E79"/>
    <mergeCell ref="A80:E80"/>
    <mergeCell ref="A66:E66"/>
    <mergeCell ref="A67:E67"/>
    <mergeCell ref="A68:E68"/>
    <mergeCell ref="A69:E69"/>
    <mergeCell ref="A70:E70"/>
    <mergeCell ref="A71:E71"/>
    <mergeCell ref="A60:E60"/>
    <mergeCell ref="A62:E62"/>
    <mergeCell ref="A63:E63"/>
    <mergeCell ref="A64:E64"/>
    <mergeCell ref="A61:E61"/>
    <mergeCell ref="A65:E65"/>
    <mergeCell ref="A52:E52"/>
    <mergeCell ref="A53:E53"/>
    <mergeCell ref="A54:E54"/>
    <mergeCell ref="A55:E55"/>
    <mergeCell ref="A58:E58"/>
    <mergeCell ref="A59:E59"/>
    <mergeCell ref="A56:E56"/>
    <mergeCell ref="A57:E57"/>
    <mergeCell ref="A49:E49"/>
    <mergeCell ref="A50:E50"/>
    <mergeCell ref="A51:E51"/>
    <mergeCell ref="A40:E40"/>
    <mergeCell ref="A41:E41"/>
    <mergeCell ref="A42:E42"/>
    <mergeCell ref="A46:E46"/>
    <mergeCell ref="A47:E47"/>
    <mergeCell ref="A48:E48"/>
    <mergeCell ref="A38:E38"/>
    <mergeCell ref="A39:E39"/>
    <mergeCell ref="P35:Q35"/>
    <mergeCell ref="A43:E43"/>
    <mergeCell ref="A44:E44"/>
    <mergeCell ref="A45:E45"/>
    <mergeCell ref="A36:E36"/>
    <mergeCell ref="A29:E29"/>
    <mergeCell ref="A30:E30"/>
    <mergeCell ref="A31:E31"/>
    <mergeCell ref="A32:E32"/>
    <mergeCell ref="A33:E33"/>
    <mergeCell ref="A37:E37"/>
    <mergeCell ref="A22:E22"/>
    <mergeCell ref="A23:E23"/>
    <mergeCell ref="A26:E26"/>
    <mergeCell ref="A27:E27"/>
    <mergeCell ref="A24:E24"/>
    <mergeCell ref="A25:E25"/>
    <mergeCell ref="C15:E15"/>
    <mergeCell ref="K13:N13"/>
    <mergeCell ref="A14:I14"/>
    <mergeCell ref="C16:E16"/>
    <mergeCell ref="A20:E20"/>
    <mergeCell ref="A21:E21"/>
    <mergeCell ref="A18:E19"/>
    <mergeCell ref="F18:F19"/>
    <mergeCell ref="G18:G19"/>
    <mergeCell ref="H18:H19"/>
    <mergeCell ref="B8:N8"/>
    <mergeCell ref="B9:N9"/>
    <mergeCell ref="K11:N11"/>
    <mergeCell ref="N1:R2"/>
    <mergeCell ref="K12:N12"/>
    <mergeCell ref="K14:N14"/>
  </mergeCells>
  <printOptions horizontalCentered="1"/>
  <pageMargins left="0.7874015748031497" right="0.7874015748031497" top="0.5118110236220472" bottom="0.5118110236220472" header="0.5118110236220472" footer="0.5118110236220472"/>
  <pageSetup fitToHeight="0" horizontalDpi="600" verticalDpi="600" orientation="landscape" paperSize="9" scale="64" r:id="rId1"/>
  <rowBreaks count="2" manualBreakCount="2">
    <brk id="33" max="17" man="1"/>
    <brk id="8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Додаток 4 до Порядку складання місячної та квартальної фінансової звітності</dc:title>
  <dc:subject/>
  <dc:creator>AC</dc:creator>
  <cp:keywords/>
  <dc:description/>
  <cp:lastModifiedBy>User</cp:lastModifiedBy>
  <cp:lastPrinted>2017-10-05T15:55:40Z</cp:lastPrinted>
  <dcterms:created xsi:type="dcterms:W3CDTF">2003-10-27T14:05:58Z</dcterms:created>
  <dcterms:modified xsi:type="dcterms:W3CDTF">2017-10-05T15:55:55Z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BNAME">
    <vt:lpwstr>TABNAME="Форма 4-2 ``Звіт про надходж. і використ. коштів, отрим. за інш. джер.``"</vt:lpwstr>
  </property>
</Properties>
</file>